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I RECUPERATI\Desktop\Specialistica\Costruzioni in zona sismica\Ghersi\Progetto\Excel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52511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N129" i="18" s="1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3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F129" i="18"/>
  <c r="K128" i="18"/>
  <c r="E97" i="18"/>
  <c r="L23" i="18"/>
  <c r="E128" i="18"/>
  <c r="N97" i="18"/>
  <c r="F97" i="18"/>
  <c r="I129" i="18"/>
  <c r="F128" i="18"/>
  <c r="F5" i="20" l="1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R23" i="19"/>
  <c r="S23" i="19"/>
  <c r="T23" i="19"/>
  <c r="K13" i="18"/>
  <c r="I37" i="20"/>
  <c r="M37" i="20"/>
  <c r="Q37" i="20"/>
  <c r="F38" i="20"/>
  <c r="J38" i="20"/>
  <c r="N38" i="20"/>
  <c r="E38" i="20"/>
  <c r="T4" i="19" s="1"/>
  <c r="C37" i="20"/>
  <c r="S2" i="19" s="1"/>
  <c r="F37" i="20"/>
  <c r="J37" i="20"/>
  <c r="N37" i="20"/>
  <c r="G38" i="20"/>
  <c r="K38" i="20"/>
  <c r="O38" i="20"/>
  <c r="D37" i="20"/>
  <c r="S3" i="19" s="1"/>
  <c r="D44" i="20"/>
  <c r="L38" i="20"/>
  <c r="P38" i="20"/>
  <c r="D38" i="20"/>
  <c r="T3" i="19" s="1"/>
  <c r="C38" i="20"/>
  <c r="T2" i="19" s="1"/>
  <c r="G37" i="20"/>
  <c r="K37" i="20"/>
  <c r="O37" i="20"/>
  <c r="H38" i="20"/>
  <c r="C36" i="20"/>
  <c r="H37" i="20"/>
  <c r="L37" i="20"/>
  <c r="P37" i="20"/>
  <c r="I38" i="20"/>
  <c r="M38" i="20"/>
  <c r="Q38" i="20"/>
  <c r="E37" i="20"/>
  <c r="S4" i="19" s="1"/>
  <c r="N36" i="20"/>
  <c r="J36" i="20"/>
  <c r="G36" i="20"/>
  <c r="P36" i="20"/>
  <c r="O36" i="20"/>
  <c r="M36" i="20"/>
  <c r="K36" i="20"/>
  <c r="D36" i="20"/>
  <c r="Q36" i="20"/>
  <c r="H36" i="20"/>
  <c r="L36" i="20"/>
  <c r="I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6" i="18"/>
  <c r="B12" i="18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3" i="19"/>
  <c r="L4" i="20"/>
  <c r="M4" i="20"/>
  <c r="B15" i="18" l="1"/>
  <c r="R20" i="19"/>
  <c r="S20" i="19"/>
  <c r="T20" i="19"/>
  <c r="R27" i="19"/>
  <c r="S27" i="19"/>
  <c r="T27" i="19"/>
  <c r="Q6" i="19"/>
  <c r="R6" i="19" s="1"/>
  <c r="S5" i="19"/>
  <c r="T5" i="19"/>
  <c r="R28" i="19"/>
  <c r="S28" i="19"/>
  <c r="T28" i="19"/>
  <c r="R25" i="19"/>
  <c r="S25" i="19"/>
  <c r="T25" i="19"/>
  <c r="R22" i="19"/>
  <c r="S22" i="19"/>
  <c r="T22" i="19"/>
  <c r="R29" i="19"/>
  <c r="S29" i="19"/>
  <c r="T29" i="19"/>
  <c r="R30" i="19"/>
  <c r="S30" i="19"/>
  <c r="T30" i="19"/>
  <c r="R31" i="19"/>
  <c r="S31" i="19"/>
  <c r="T31" i="19"/>
  <c r="R21" i="19"/>
  <c r="S21" i="19"/>
  <c r="T21" i="19"/>
  <c r="R24" i="19"/>
  <c r="S24" i="19"/>
  <c r="T24" i="19"/>
  <c r="R26" i="19"/>
  <c r="S26" i="19"/>
  <c r="T26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5" i="18"/>
  <c r="P27" i="18" s="1"/>
  <c r="P24" i="18"/>
  <c r="P26" i="18" s="1"/>
  <c r="D15" i="18"/>
  <c r="F15" i="18"/>
  <c r="G16" i="18"/>
  <c r="G15" i="18"/>
  <c r="E15" i="18"/>
  <c r="E16" i="18"/>
  <c r="D16" i="18"/>
  <c r="C12" i="18"/>
  <c r="C14" i="18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Q7" i="19" l="1"/>
  <c r="S7" i="19" s="1"/>
  <c r="S6" i="19"/>
  <c r="T6" i="19"/>
  <c r="S5" i="20"/>
  <c r="R38" i="20"/>
  <c r="R36" i="20"/>
  <c r="R4" i="20"/>
  <c r="R37" i="20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 l="1"/>
  <c r="Q8" i="19"/>
  <c r="T8" i="19" s="1"/>
  <c r="T7" i="19"/>
  <c r="S8" i="19"/>
  <c r="T5" i="20"/>
  <c r="S38" i="20"/>
  <c r="S36" i="20"/>
  <c r="S37" i="20"/>
  <c r="S4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AF9" i="20"/>
  <c r="R31" i="18"/>
  <c r="I9" i="20"/>
  <c r="H9" i="20"/>
  <c r="AE9" i="20"/>
  <c r="G9" i="20"/>
  <c r="B19" i="18"/>
  <c r="L25" i="18" s="1"/>
  <c r="R8" i="19"/>
  <c r="Q9" i="19"/>
  <c r="C33" i="18" l="1"/>
  <c r="G34" i="18" s="1"/>
  <c r="G68" i="18" s="1"/>
  <c r="U5" i="20"/>
  <c r="T37" i="20"/>
  <c r="T38" i="20"/>
  <c r="T36" i="20"/>
  <c r="T4" i="20"/>
  <c r="S9" i="19"/>
  <c r="T9" i="19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S33" i="18"/>
  <c r="Q33" i="18"/>
  <c r="P33" i="18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R34" i="18" l="1"/>
  <c r="G33" i="18"/>
  <c r="G67" i="18" s="1"/>
  <c r="C67" i="18"/>
  <c r="S68" i="18" s="1"/>
  <c r="P34" i="18"/>
  <c r="Q34" i="18"/>
  <c r="R33" i="18"/>
  <c r="S34" i="18"/>
  <c r="AA11" i="20"/>
  <c r="Q11" i="19"/>
  <c r="S10" i="19"/>
  <c r="T10" i="19"/>
  <c r="V5" i="20"/>
  <c r="U36" i="20"/>
  <c r="U4" i="20"/>
  <c r="U37" i="20"/>
  <c r="U38" i="20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P67" i="18"/>
  <c r="Q68" i="18"/>
  <c r="R68" i="18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L30" i="18"/>
  <c r="R10" i="19"/>
  <c r="R67" i="18" l="1"/>
  <c r="P68" i="18"/>
  <c r="S67" i="18"/>
  <c r="Q67" i="18"/>
  <c r="W5" i="20"/>
  <c r="V38" i="20"/>
  <c r="V4" i="20"/>
  <c r="V37" i="20"/>
  <c r="V36" i="20"/>
  <c r="S12" i="19"/>
  <c r="T12" i="19"/>
  <c r="S11" i="19"/>
  <c r="T11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36" i="20"/>
  <c r="W38" i="20"/>
  <c r="W4" i="20"/>
  <c r="W37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14" i="19" l="1"/>
  <c r="T14" i="19"/>
  <c r="Y5" i="20"/>
  <c r="X37" i="20"/>
  <c r="X36" i="20"/>
  <c r="X38" i="20"/>
  <c r="X4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BE53" i="20"/>
  <c r="AC15" i="20" s="1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G15" i="20" l="1"/>
  <c r="Z5" i="20"/>
  <c r="Y4" i="20"/>
  <c r="Y37" i="20"/>
  <c r="Y38" i="20"/>
  <c r="Y36" i="20"/>
  <c r="S15" i="19"/>
  <c r="T15" i="19"/>
  <c r="P15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Q17" i="19" l="1"/>
  <c r="R17" i="19" s="1"/>
  <c r="S16" i="19"/>
  <c r="T16" i="19"/>
  <c r="AA5" i="20"/>
  <c r="Z4" i="20"/>
  <c r="Z37" i="20"/>
  <c r="Z36" i="20"/>
  <c r="Z38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M55" i="20"/>
  <c r="AE55" i="20"/>
  <c r="J55" i="20"/>
  <c r="BC55" i="20"/>
  <c r="AW55" i="20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C40" i="18" s="1"/>
  <c r="C74" i="18" s="1"/>
  <c r="R16" i="20"/>
  <c r="V34" i="18"/>
  <c r="V33" i="18"/>
  <c r="Q18" i="19"/>
  <c r="R16" i="19"/>
  <c r="C72" i="18"/>
  <c r="E37" i="18"/>
  <c r="F37" i="18"/>
  <c r="L36" i="18" s="1"/>
  <c r="I17" i="20" l="1"/>
  <c r="Y17" i="20"/>
  <c r="G17" i="20"/>
  <c r="J17" i="20"/>
  <c r="P17" i="20"/>
  <c r="H17" i="20"/>
  <c r="AB5" i="20"/>
  <c r="AA4" i="20"/>
  <c r="AA36" i="20"/>
  <c r="AA38" i="20"/>
  <c r="AA37" i="20"/>
  <c r="S18" i="19"/>
  <c r="T18" i="19"/>
  <c r="S17" i="19"/>
  <c r="T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C41" i="18" s="1"/>
  <c r="E40" i="18" s="1"/>
  <c r="F56" i="20"/>
  <c r="E56" i="20"/>
  <c r="C18" i="20" s="1"/>
  <c r="O36" i="18"/>
  <c r="M36" i="18"/>
  <c r="N37" i="18"/>
  <c r="R18" i="19"/>
  <c r="Q19" i="19"/>
  <c r="B18" i="19" s="1"/>
  <c r="O37" i="18"/>
  <c r="H36" i="18"/>
  <c r="M37" i="18"/>
  <c r="H37" i="18"/>
  <c r="J37" i="18"/>
  <c r="I37" i="18"/>
  <c r="K36" i="18"/>
  <c r="L37" i="18"/>
  <c r="I36" i="18"/>
  <c r="K37" i="18"/>
  <c r="N36" i="18"/>
  <c r="J36" i="18"/>
  <c r="S19" i="19" l="1"/>
  <c r="T19" i="19"/>
  <c r="AC5" i="20"/>
  <c r="AB4" i="20"/>
  <c r="AB37" i="20"/>
  <c r="AB38" i="20"/>
  <c r="AB36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9" i="19"/>
  <c r="B16" i="19"/>
  <c r="T36" i="18"/>
  <c r="U37" i="18"/>
  <c r="U36" i="18"/>
  <c r="T37" i="18"/>
  <c r="I19" i="20" l="1"/>
  <c r="C42" i="18"/>
  <c r="P43" i="18" s="1"/>
  <c r="AC37" i="20"/>
  <c r="AC38" i="20"/>
  <c r="AC36" i="20"/>
  <c r="AD5" i="20"/>
  <c r="AC4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G42" i="18" l="1"/>
  <c r="G76" i="18" s="1"/>
  <c r="I20" i="20"/>
  <c r="R43" i="18"/>
  <c r="G43" i="18"/>
  <c r="G77" i="18" s="1"/>
  <c r="R42" i="18"/>
  <c r="C76" i="18"/>
  <c r="Q76" i="18" s="1"/>
  <c r="S42" i="18"/>
  <c r="S43" i="18"/>
  <c r="P42" i="18"/>
  <c r="Q43" i="18"/>
  <c r="Q42" i="18"/>
  <c r="AE5" i="20"/>
  <c r="AD37" i="20"/>
  <c r="AD4" i="20"/>
  <c r="AD38" i="20"/>
  <c r="AD36" i="20"/>
  <c r="U20" i="20"/>
  <c r="AE20" i="20"/>
  <c r="C43" i="18"/>
  <c r="C77" i="18" s="1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R77" i="18" l="1"/>
  <c r="P76" i="18"/>
  <c r="P77" i="18"/>
  <c r="Q77" i="18"/>
  <c r="S77" i="18"/>
  <c r="R76" i="18"/>
  <c r="S76" i="18"/>
  <c r="R21" i="20"/>
  <c r="AF5" i="20"/>
  <c r="AE36" i="20"/>
  <c r="AE4" i="20"/>
  <c r="AE38" i="20"/>
  <c r="AE37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62" i="20" s="1"/>
  <c r="B62" i="20" s="1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A21" i="20"/>
  <c r="A45" i="18" s="1"/>
  <c r="A79" i="18" s="1"/>
  <c r="E60" i="20"/>
  <c r="C22" i="20" s="1"/>
  <c r="AE22" i="20"/>
  <c r="F60" i="20"/>
  <c r="V40" i="18"/>
  <c r="V39" i="18"/>
  <c r="W22" i="20" l="1"/>
  <c r="R22" i="20"/>
  <c r="AF4" i="20"/>
  <c r="AF38" i="20"/>
  <c r="AF37" i="20"/>
  <c r="AF36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AP62" i="20"/>
  <c r="AL62" i="20"/>
  <c r="AH62" i="20"/>
  <c r="AD62" i="20"/>
  <c r="Z62" i="20"/>
  <c r="V62" i="20"/>
  <c r="R62" i="20"/>
  <c r="N62" i="20"/>
  <c r="J62" i="20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BD62" i="20"/>
  <c r="AF62" i="20"/>
  <c r="AV62" i="20"/>
  <c r="AJ62" i="20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T24" i="20" l="1"/>
  <c r="AB24" i="20"/>
  <c r="G24" i="20"/>
  <c r="Y24" i="20"/>
  <c r="P23" i="20"/>
  <c r="E24" i="20"/>
  <c r="Z24" i="20"/>
  <c r="M24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AS63" i="20"/>
  <c r="AO63" i="20"/>
  <c r="Z63" i="20"/>
  <c r="T63" i="20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C25" i="20" s="1"/>
  <c r="D63" i="20"/>
  <c r="F63" i="20"/>
  <c r="G63" i="20"/>
  <c r="P24" i="20"/>
  <c r="AD24" i="20"/>
  <c r="I24" i="20"/>
  <c r="V24" i="20"/>
  <c r="F24" i="20"/>
  <c r="B25" i="20"/>
  <c r="B49" i="18" s="1"/>
  <c r="B83" i="18" s="1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O24" i="20"/>
  <c r="U24" i="20"/>
  <c r="C48" i="18" l="1"/>
  <c r="L25" i="20"/>
  <c r="Q25" i="20"/>
  <c r="O25" i="20"/>
  <c r="Y25" i="20"/>
  <c r="C47" i="18"/>
  <c r="C81" i="18" s="1"/>
  <c r="Q79" i="18"/>
  <c r="R79" i="18"/>
  <c r="P79" i="18"/>
  <c r="P80" i="18"/>
  <c r="Q80" i="18"/>
  <c r="S79" i="18"/>
  <c r="R80" i="18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65" i="20" s="1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P26" i="20" l="1"/>
  <c r="F46" i="18"/>
  <c r="E46" i="18"/>
  <c r="D46" i="18"/>
  <c r="V42" i="18"/>
  <c r="V43" i="18"/>
  <c r="AZ65" i="20"/>
  <c r="AV65" i="20"/>
  <c r="BH65" i="20"/>
  <c r="BD65" i="20"/>
  <c r="AR65" i="20"/>
  <c r="BJ65" i="20"/>
  <c r="BF65" i="20"/>
  <c r="BB65" i="20"/>
  <c r="BA65" i="20"/>
  <c r="AW65" i="20"/>
  <c r="AM65" i="20"/>
  <c r="X65" i="20"/>
  <c r="R65" i="20"/>
  <c r="M65" i="20"/>
  <c r="BI65" i="20"/>
  <c r="AT65" i="20"/>
  <c r="AE65" i="20"/>
  <c r="H65" i="20"/>
  <c r="AO65" i="20"/>
  <c r="AI65" i="20"/>
  <c r="AX65" i="20"/>
  <c r="AA27" i="20" s="1"/>
  <c r="Z65" i="20"/>
  <c r="BK65" i="20"/>
  <c r="AJ65" i="20"/>
  <c r="T27" i="20" s="1"/>
  <c r="AD65" i="20"/>
  <c r="Y65" i="20"/>
  <c r="S65" i="20"/>
  <c r="AP65" i="20"/>
  <c r="BE65" i="20"/>
  <c r="AC27" i="20" s="1"/>
  <c r="T65" i="20"/>
  <c r="U65" i="20"/>
  <c r="AU65" i="20"/>
  <c r="AQ65" i="20"/>
  <c r="AB65" i="20"/>
  <c r="V65" i="20"/>
  <c r="Q65" i="20"/>
  <c r="K65" i="20"/>
  <c r="BG65" i="20"/>
  <c r="AS65" i="20"/>
  <c r="AN65" i="20"/>
  <c r="AH65" i="20"/>
  <c r="AC65" i="20"/>
  <c r="N65" i="20"/>
  <c r="I65" i="20"/>
  <c r="O65" i="20"/>
  <c r="BC65" i="20"/>
  <c r="AY65" i="20"/>
  <c r="AL65" i="20"/>
  <c r="U27" i="20" s="1"/>
  <c r="AG65" i="20"/>
  <c r="AA65" i="20"/>
  <c r="L65" i="20"/>
  <c r="AK65" i="20"/>
  <c r="P65" i="20"/>
  <c r="J27" i="20" s="1"/>
  <c r="J65" i="20"/>
  <c r="G27" i="20" s="1"/>
  <c r="W65" i="20"/>
  <c r="AF65" i="20"/>
  <c r="R27" i="20" s="1"/>
  <c r="D65" i="20"/>
  <c r="F65" i="20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C65" i="20"/>
  <c r="C27" i="20"/>
  <c r="B27" i="20"/>
  <c r="B51" i="18" s="1"/>
  <c r="B85" i="18" s="1"/>
  <c r="C6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D27" i="20" l="1"/>
  <c r="Y27" i="20"/>
  <c r="O46" i="18"/>
  <c r="S27" i="20"/>
  <c r="V27" i="20"/>
  <c r="K27" i="20"/>
  <c r="X27" i="20"/>
  <c r="AB27" i="20"/>
  <c r="H46" i="18"/>
  <c r="I27" i="20"/>
  <c r="E27" i="20"/>
  <c r="AD27" i="20"/>
  <c r="N46" i="18"/>
  <c r="Q27" i="20"/>
  <c r="P27" i="20"/>
  <c r="L27" i="20"/>
  <c r="F27" i="20"/>
  <c r="Z27" i="20"/>
  <c r="M46" i="18"/>
  <c r="W27" i="20"/>
  <c r="N27" i="20"/>
  <c r="J46" i="18"/>
  <c r="H45" i="18"/>
  <c r="L46" i="18"/>
  <c r="O27" i="20"/>
  <c r="H27" i="20"/>
  <c r="M27" i="20"/>
  <c r="AE27" i="20"/>
  <c r="AF27" i="20"/>
  <c r="K46" i="18"/>
  <c r="L45" i="18"/>
  <c r="I46" i="18"/>
  <c r="N45" i="18"/>
  <c r="I45" i="18"/>
  <c r="O45" i="18"/>
  <c r="J45" i="18"/>
  <c r="K45" i="18"/>
  <c r="M45" i="18"/>
  <c r="BJ66" i="20"/>
  <c r="BF66" i="20"/>
  <c r="BB66" i="20"/>
  <c r="AX66" i="20"/>
  <c r="AT66" i="20"/>
  <c r="AP66" i="20"/>
  <c r="AL66" i="20"/>
  <c r="AH66" i="20"/>
  <c r="AD66" i="20"/>
  <c r="Z66" i="20"/>
  <c r="V66" i="20"/>
  <c r="R66" i="20"/>
  <c r="N66" i="20"/>
  <c r="J66" i="20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X66" i="20"/>
  <c r="N28" i="20" s="1"/>
  <c r="P66" i="20"/>
  <c r="AB66" i="20"/>
  <c r="H66" i="20"/>
  <c r="AZ66" i="20"/>
  <c r="AV66" i="20"/>
  <c r="L66" i="20"/>
  <c r="BH66" i="20"/>
  <c r="AF28" i="20" s="1"/>
  <c r="AJ66" i="20"/>
  <c r="BD66" i="20"/>
  <c r="T66" i="20"/>
  <c r="AR66" i="20"/>
  <c r="X28" i="20" s="1"/>
  <c r="AN66" i="20"/>
  <c r="V28" i="20" s="1"/>
  <c r="F66" i="20"/>
  <c r="E66" i="20"/>
  <c r="C28" i="20" s="1"/>
  <c r="G66" i="20"/>
  <c r="D66" i="20"/>
  <c r="C50" i="18"/>
  <c r="F49" i="18" s="1"/>
  <c r="C51" i="18"/>
  <c r="S51" i="18" s="1"/>
  <c r="A27" i="20"/>
  <c r="A51" i="18" s="1"/>
  <c r="A85" i="18" s="1"/>
  <c r="B28" i="20"/>
  <c r="B52" i="18" s="1"/>
  <c r="B86" i="18" s="1"/>
  <c r="A67" i="20"/>
  <c r="L28" i="20" l="1"/>
  <c r="G28" i="20"/>
  <c r="O28" i="20"/>
  <c r="W28" i="20"/>
  <c r="AE28" i="20"/>
  <c r="U28" i="20"/>
  <c r="H28" i="20"/>
  <c r="P28" i="20"/>
  <c r="AC28" i="20"/>
  <c r="D28" i="20"/>
  <c r="F28" i="20"/>
  <c r="S28" i="20"/>
  <c r="AA28" i="20"/>
  <c r="AD28" i="20"/>
  <c r="Z28" i="20"/>
  <c r="I28" i="20"/>
  <c r="Q28" i="20"/>
  <c r="Y28" i="20"/>
  <c r="U46" i="18"/>
  <c r="T28" i="20"/>
  <c r="AB28" i="20"/>
  <c r="K28" i="20"/>
  <c r="T46" i="18"/>
  <c r="E28" i="20"/>
  <c r="C52" i="18" s="1"/>
  <c r="C86" i="18" s="1"/>
  <c r="J28" i="20"/>
  <c r="R28" i="20"/>
  <c r="M28" i="20"/>
  <c r="T45" i="18"/>
  <c r="U45" i="18"/>
  <c r="BJ67" i="20"/>
  <c r="BB67" i="20"/>
  <c r="AX67" i="20"/>
  <c r="BF67" i="20"/>
  <c r="AT67" i="20"/>
  <c r="BH67" i="20"/>
  <c r="BD67" i="20"/>
  <c r="AZ67" i="20"/>
  <c r="BC67" i="20"/>
  <c r="AY67" i="20"/>
  <c r="AO67" i="20"/>
  <c r="Z67" i="20"/>
  <c r="T67" i="20"/>
  <c r="O67" i="20"/>
  <c r="I67" i="20"/>
  <c r="BK67" i="20"/>
  <c r="BA67" i="20"/>
  <c r="AV67" i="20"/>
  <c r="Z29" i="20" s="1"/>
  <c r="AM67" i="20"/>
  <c r="AG67" i="20"/>
  <c r="Y67" i="20"/>
  <c r="P67" i="20"/>
  <c r="AR67" i="20"/>
  <c r="W67" i="20"/>
  <c r="AL67" i="20"/>
  <c r="AF67" i="20"/>
  <c r="AA67" i="20"/>
  <c r="U67" i="20"/>
  <c r="R67" i="20"/>
  <c r="AK67" i="20"/>
  <c r="AB67" i="20"/>
  <c r="AW67" i="20"/>
  <c r="AD67" i="20"/>
  <c r="X67" i="20"/>
  <c r="S67" i="20"/>
  <c r="M67" i="20"/>
  <c r="BI67" i="20"/>
  <c r="AU67" i="20"/>
  <c r="AP67" i="20"/>
  <c r="AJ67" i="20"/>
  <c r="AE67" i="20"/>
  <c r="BG67" i="20"/>
  <c r="AQ67" i="20"/>
  <c r="AH67" i="20"/>
  <c r="BE67" i="20"/>
  <c r="AS67" i="20"/>
  <c r="AN67" i="20"/>
  <c r="V29" i="20" s="1"/>
  <c r="AI67" i="20"/>
  <c r="AC67" i="20"/>
  <c r="N67" i="20"/>
  <c r="H67" i="20"/>
  <c r="L67" i="20"/>
  <c r="J67" i="20"/>
  <c r="V67" i="20"/>
  <c r="K67" i="20"/>
  <c r="Q67" i="20"/>
  <c r="E67" i="20"/>
  <c r="F67" i="20"/>
  <c r="E29" i="20" s="1"/>
  <c r="G67" i="20"/>
  <c r="D67" i="20"/>
  <c r="C84" i="18"/>
  <c r="E49" i="18"/>
  <c r="N49" i="18" s="1"/>
  <c r="D49" i="18"/>
  <c r="M48" i="18" s="1"/>
  <c r="G52" i="18"/>
  <c r="G86" i="18" s="1"/>
  <c r="Q52" i="18"/>
  <c r="P52" i="18"/>
  <c r="P51" i="18"/>
  <c r="R52" i="18"/>
  <c r="Q51" i="18"/>
  <c r="S52" i="18"/>
  <c r="G51" i="18"/>
  <c r="G85" i="18" s="1"/>
  <c r="R51" i="18"/>
  <c r="C85" i="18"/>
  <c r="Q85" i="18" s="1"/>
  <c r="M49" i="18"/>
  <c r="A68" i="20"/>
  <c r="B68" i="20" s="1"/>
  <c r="B29" i="20"/>
  <c r="B53" i="18" s="1"/>
  <c r="B87" i="18" s="1"/>
  <c r="C29" i="20"/>
  <c r="V46" i="18" l="1"/>
  <c r="W29" i="20"/>
  <c r="G29" i="20"/>
  <c r="Q29" i="20"/>
  <c r="K29" i="20"/>
  <c r="U29" i="20"/>
  <c r="L29" i="20"/>
  <c r="H29" i="20"/>
  <c r="S29" i="20"/>
  <c r="T29" i="20"/>
  <c r="N29" i="20"/>
  <c r="D29" i="20"/>
  <c r="Y29" i="20"/>
  <c r="AF29" i="20"/>
  <c r="AE29" i="20"/>
  <c r="F29" i="20"/>
  <c r="P29" i="20"/>
  <c r="X29" i="20"/>
  <c r="AD29" i="20"/>
  <c r="AA29" i="20"/>
  <c r="V45" i="18"/>
  <c r="O29" i="20"/>
  <c r="AB29" i="20"/>
  <c r="A30" i="20"/>
  <c r="A54" i="18" s="1"/>
  <c r="A88" i="18" s="1"/>
  <c r="M29" i="20"/>
  <c r="I29" i="20"/>
  <c r="R29" i="20"/>
  <c r="J29" i="20"/>
  <c r="AC29" i="20"/>
  <c r="BH68" i="20"/>
  <c r="BD68" i="20"/>
  <c r="AZ68" i="20"/>
  <c r="AV68" i="20"/>
  <c r="AR68" i="20"/>
  <c r="AN68" i="20"/>
  <c r="AJ68" i="20"/>
  <c r="AF68" i="20"/>
  <c r="AB68" i="20"/>
  <c r="X68" i="20"/>
  <c r="T68" i="20"/>
  <c r="P68" i="20"/>
  <c r="L68" i="20"/>
  <c r="H68" i="20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Z68" i="20"/>
  <c r="BB68" i="20"/>
  <c r="AX68" i="20"/>
  <c r="AA30" i="20" s="1"/>
  <c r="N68" i="20"/>
  <c r="R68" i="20"/>
  <c r="K30" i="20" s="1"/>
  <c r="BJ68" i="20"/>
  <c r="AL68" i="20"/>
  <c r="BF68" i="20"/>
  <c r="AE30" i="20" s="1"/>
  <c r="AP68" i="20"/>
  <c r="V68" i="20"/>
  <c r="AT68" i="20"/>
  <c r="Y30" i="20" s="1"/>
  <c r="AD68" i="20"/>
  <c r="J68" i="20"/>
  <c r="C53" i="18"/>
  <c r="S86" i="18"/>
  <c r="D68" i="20"/>
  <c r="F68" i="20"/>
  <c r="E30" i="20" s="1"/>
  <c r="G68" i="20"/>
  <c r="E68" i="20"/>
  <c r="C30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R85" i="18"/>
  <c r="P85" i="18"/>
  <c r="Q86" i="18"/>
  <c r="P86" i="18"/>
  <c r="R86" i="18"/>
  <c r="S85" i="18"/>
  <c r="B30" i="20"/>
  <c r="B54" i="18" s="1"/>
  <c r="B88" i="18" s="1"/>
  <c r="H30" i="20"/>
  <c r="A69" i="20"/>
  <c r="C69" i="20"/>
  <c r="C70" i="20"/>
  <c r="C68" i="20"/>
  <c r="G30" i="20" l="1"/>
  <c r="W30" i="20"/>
  <c r="O30" i="20"/>
  <c r="R30" i="20"/>
  <c r="T30" i="20"/>
  <c r="I30" i="20"/>
  <c r="Q30" i="20"/>
  <c r="U30" i="20"/>
  <c r="M30" i="20"/>
  <c r="AC30" i="20"/>
  <c r="V30" i="20"/>
  <c r="N30" i="20"/>
  <c r="F30" i="20"/>
  <c r="C87" i="18"/>
  <c r="F52" i="18"/>
  <c r="D52" i="18"/>
  <c r="X30" i="20"/>
  <c r="J30" i="20"/>
  <c r="Z30" i="20"/>
  <c r="AD30" i="20"/>
  <c r="P30" i="20"/>
  <c r="AF30" i="20"/>
  <c r="D30" i="20"/>
  <c r="S30" i="20"/>
  <c r="L30" i="20"/>
  <c r="AB30" i="20"/>
  <c r="E52" i="18"/>
  <c r="BH69" i="20"/>
  <c r="BD69" i="20"/>
  <c r="AR69" i="20"/>
  <c r="AZ69" i="20"/>
  <c r="AV69" i="20"/>
  <c r="BJ69" i="20"/>
  <c r="BF69" i="20"/>
  <c r="BB69" i="20"/>
  <c r="BE69" i="20"/>
  <c r="AS69" i="20"/>
  <c r="AQ69" i="20"/>
  <c r="AB69" i="20"/>
  <c r="V69" i="20"/>
  <c r="Q69" i="20"/>
  <c r="K69" i="20"/>
  <c r="AO69" i="20"/>
  <c r="AI69" i="20"/>
  <c r="T69" i="20"/>
  <c r="N69" i="20"/>
  <c r="AM69" i="20"/>
  <c r="Y69" i="20"/>
  <c r="AN69" i="20"/>
  <c r="AH69" i="20"/>
  <c r="AC69" i="20"/>
  <c r="W69" i="20"/>
  <c r="H69" i="20"/>
  <c r="BC69" i="20"/>
  <c r="I69" i="20"/>
  <c r="L69" i="20"/>
  <c r="R69" i="20"/>
  <c r="AJ69" i="20"/>
  <c r="S69" i="20"/>
  <c r="BA69" i="20"/>
  <c r="AY69" i="20"/>
  <c r="AF69" i="20"/>
  <c r="Z69" i="20"/>
  <c r="O31" i="20" s="1"/>
  <c r="U69" i="20"/>
  <c r="O69" i="20"/>
  <c r="BK69" i="20"/>
  <c r="AW69" i="20"/>
  <c r="AL69" i="20"/>
  <c r="AG69" i="20"/>
  <c r="AA69" i="20"/>
  <c r="BI69" i="20"/>
  <c r="X69" i="20"/>
  <c r="M69" i="20"/>
  <c r="BG69" i="20"/>
  <c r="AU69" i="20"/>
  <c r="AP69" i="20"/>
  <c r="AK69" i="20"/>
  <c r="AE69" i="20"/>
  <c r="P69" i="20"/>
  <c r="J31" i="20" s="1"/>
  <c r="J69" i="20"/>
  <c r="AX69" i="20"/>
  <c r="AT69" i="20"/>
  <c r="AD69" i="20"/>
  <c r="C54" i="18"/>
  <c r="C88" i="18" s="1"/>
  <c r="D69" i="20"/>
  <c r="G69" i="20"/>
  <c r="E69" i="20"/>
  <c r="C31" i="20" s="1"/>
  <c r="F69" i="20"/>
  <c r="T49" i="18"/>
  <c r="U49" i="18"/>
  <c r="U48" i="18"/>
  <c r="T48" i="18"/>
  <c r="A70" i="20"/>
  <c r="A71" i="20" s="1"/>
  <c r="B31" i="20"/>
  <c r="B55" i="18" s="1"/>
  <c r="B89" i="18" s="1"/>
  <c r="AA31" i="20" l="1"/>
  <c r="S31" i="20"/>
  <c r="T31" i="20"/>
  <c r="U31" i="20"/>
  <c r="I31" i="20"/>
  <c r="V31" i="20"/>
  <c r="W31" i="20"/>
  <c r="G31" i="20"/>
  <c r="N31" i="20"/>
  <c r="K31" i="20"/>
  <c r="H31" i="20"/>
  <c r="Z31" i="20"/>
  <c r="AF31" i="20"/>
  <c r="Q31" i="20"/>
  <c r="AE31" i="20"/>
  <c r="P31" i="20"/>
  <c r="AC31" i="20"/>
  <c r="AB31" i="20"/>
  <c r="Y31" i="20"/>
  <c r="BJ71" i="20"/>
  <c r="BD71" i="20"/>
  <c r="AD71" i="20"/>
  <c r="BE71" i="20"/>
  <c r="N71" i="20"/>
  <c r="AP71" i="20"/>
  <c r="J71" i="20"/>
  <c r="AS71" i="20"/>
  <c r="Q71" i="20"/>
  <c r="AC71" i="20"/>
  <c r="AA71" i="20"/>
  <c r="AG71" i="20"/>
  <c r="V71" i="20"/>
  <c r="AV71" i="20"/>
  <c r="E71" i="20"/>
  <c r="A72" i="20"/>
  <c r="C73" i="20"/>
  <c r="AX71" i="20"/>
  <c r="BB71" i="20"/>
  <c r="S71" i="20"/>
  <c r="O71" i="20"/>
  <c r="BK71" i="20"/>
  <c r="AN71" i="20"/>
  <c r="AW71" i="20"/>
  <c r="T71" i="20"/>
  <c r="G71" i="20"/>
  <c r="C71" i="20"/>
  <c r="B71" i="20"/>
  <c r="A33" i="20" s="1"/>
  <c r="A57" i="18" s="1"/>
  <c r="A91" i="18" s="1"/>
  <c r="U71" i="20"/>
  <c r="Y71" i="20"/>
  <c r="W71" i="20"/>
  <c r="AF71" i="20"/>
  <c r="AM71" i="20"/>
  <c r="AQ71" i="20"/>
  <c r="BF71" i="20"/>
  <c r="AZ71" i="20"/>
  <c r="X71" i="20"/>
  <c r="AR71" i="20"/>
  <c r="Z71" i="20"/>
  <c r="O33" i="20" s="1"/>
  <c r="AJ71" i="20"/>
  <c r="AK71" i="20"/>
  <c r="AH71" i="20"/>
  <c r="AY71" i="20"/>
  <c r="BA71" i="20"/>
  <c r="BI71" i="20"/>
  <c r="R71" i="20"/>
  <c r="H71" i="20"/>
  <c r="AL71" i="20"/>
  <c r="F71" i="20"/>
  <c r="C72" i="20"/>
  <c r="B33" i="20"/>
  <c r="B57" i="18" s="1"/>
  <c r="B91" i="18" s="1"/>
  <c r="C33" i="20"/>
  <c r="BG71" i="20"/>
  <c r="P71" i="20"/>
  <c r="AE71" i="20"/>
  <c r="AB71" i="20"/>
  <c r="AO71" i="20"/>
  <c r="L71" i="20"/>
  <c r="AT71" i="20"/>
  <c r="BH71" i="20"/>
  <c r="AF33" i="20" s="1"/>
  <c r="AU71" i="20"/>
  <c r="M71" i="20"/>
  <c r="K71" i="20"/>
  <c r="BC71" i="20"/>
  <c r="AI71" i="20"/>
  <c r="I71" i="20"/>
  <c r="D71" i="20"/>
  <c r="D33" i="20" s="1"/>
  <c r="M31" i="20"/>
  <c r="K51" i="18"/>
  <c r="N52" i="18"/>
  <c r="M52" i="18"/>
  <c r="N51" i="18"/>
  <c r="K52" i="18"/>
  <c r="I52" i="18"/>
  <c r="L51" i="18"/>
  <c r="H52" i="18"/>
  <c r="J52" i="18"/>
  <c r="H51" i="18"/>
  <c r="I51" i="18"/>
  <c r="L52" i="18"/>
  <c r="J51" i="18"/>
  <c r="O52" i="18"/>
  <c r="O51" i="18"/>
  <c r="M51" i="18"/>
  <c r="D31" i="20"/>
  <c r="R31" i="20"/>
  <c r="X31" i="20"/>
  <c r="E31" i="20"/>
  <c r="C55" i="18" s="1"/>
  <c r="C89" i="18" s="1"/>
  <c r="F31" i="20"/>
  <c r="L31" i="20"/>
  <c r="AD31" i="20"/>
  <c r="R55" i="18"/>
  <c r="P55" i="18"/>
  <c r="S54" i="18"/>
  <c r="G54" i="18"/>
  <c r="G88" i="18" s="1"/>
  <c r="P54" i="18"/>
  <c r="G55" i="18"/>
  <c r="G89" i="18" s="1"/>
  <c r="Q54" i="18"/>
  <c r="Q55" i="18"/>
  <c r="R54" i="18"/>
  <c r="S55" i="18"/>
  <c r="BJ70" i="20"/>
  <c r="BF70" i="20"/>
  <c r="BB70" i="20"/>
  <c r="AX70" i="20"/>
  <c r="AT70" i="20"/>
  <c r="AP70" i="20"/>
  <c r="AL70" i="20"/>
  <c r="AH70" i="20"/>
  <c r="AD70" i="20"/>
  <c r="Z70" i="20"/>
  <c r="V70" i="20"/>
  <c r="R70" i="20"/>
  <c r="N70" i="20"/>
  <c r="J70" i="20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P70" i="20"/>
  <c r="J32" i="20" s="1"/>
  <c r="AB70" i="20"/>
  <c r="P32" i="20" s="1"/>
  <c r="AF70" i="20"/>
  <c r="AN70" i="20"/>
  <c r="H70" i="20"/>
  <c r="AZ70" i="20"/>
  <c r="AB32" i="20" s="1"/>
  <c r="BH70" i="20"/>
  <c r="L70" i="20"/>
  <c r="X70" i="20"/>
  <c r="T70" i="20"/>
  <c r="L32" i="20" s="1"/>
  <c r="AV70" i="20"/>
  <c r="F70" i="20"/>
  <c r="E32" i="20" s="1"/>
  <c r="E70" i="20"/>
  <c r="C32" i="20" s="1"/>
  <c r="G70" i="20"/>
  <c r="D70" i="20"/>
  <c r="V49" i="18"/>
  <c r="V48" i="18"/>
  <c r="P89" i="18"/>
  <c r="R89" i="18"/>
  <c r="P88" i="18"/>
  <c r="R88" i="18"/>
  <c r="S89" i="18"/>
  <c r="Q88" i="18"/>
  <c r="Q89" i="18"/>
  <c r="S88" i="18"/>
  <c r="B32" i="20"/>
  <c r="B56" i="18" s="1"/>
  <c r="B90" i="18" s="1"/>
  <c r="P33" i="20" l="1"/>
  <c r="Q32" i="20"/>
  <c r="G32" i="20"/>
  <c r="O32" i="20"/>
  <c r="W32" i="20"/>
  <c r="AE32" i="20"/>
  <c r="M32" i="20"/>
  <c r="U32" i="20"/>
  <c r="AC32" i="20"/>
  <c r="V33" i="20"/>
  <c r="G33" i="20"/>
  <c r="U33" i="20"/>
  <c r="T33" i="20"/>
  <c r="S32" i="20"/>
  <c r="N32" i="20"/>
  <c r="R32" i="20"/>
  <c r="AE33" i="20"/>
  <c r="F32" i="20"/>
  <c r="Z32" i="20"/>
  <c r="D32" i="20"/>
  <c r="V32" i="20"/>
  <c r="H33" i="20"/>
  <c r="K33" i="20"/>
  <c r="S33" i="20"/>
  <c r="R33" i="20"/>
  <c r="I32" i="20"/>
  <c r="Y32" i="20"/>
  <c r="AB33" i="20"/>
  <c r="Y33" i="20"/>
  <c r="H32" i="20"/>
  <c r="X32" i="20"/>
  <c r="U51" i="18"/>
  <c r="T51" i="18"/>
  <c r="J33" i="20"/>
  <c r="X33" i="20"/>
  <c r="AA33" i="20"/>
  <c r="Z33" i="20"/>
  <c r="W33" i="20"/>
  <c r="AD33" i="20"/>
  <c r="T52" i="18"/>
  <c r="U52" i="18"/>
  <c r="BD72" i="20"/>
  <c r="AN72" i="20"/>
  <c r="X72" i="20"/>
  <c r="H72" i="20"/>
  <c r="AW72" i="20"/>
  <c r="AG72" i="20"/>
  <c r="Q72" i="20"/>
  <c r="BG72" i="20"/>
  <c r="AQ72" i="20"/>
  <c r="AA72" i="20"/>
  <c r="K72" i="20"/>
  <c r="BF72" i="20"/>
  <c r="N72" i="20"/>
  <c r="Z72" i="20"/>
  <c r="F72" i="20"/>
  <c r="AJ72" i="20"/>
  <c r="T72" i="20"/>
  <c r="AS72" i="20"/>
  <c r="AC72" i="20"/>
  <c r="M72" i="20"/>
  <c r="AM72" i="20"/>
  <c r="AL72" i="20"/>
  <c r="AT72" i="20"/>
  <c r="AD72" i="20"/>
  <c r="G72" i="20"/>
  <c r="AV72" i="20"/>
  <c r="P72" i="20"/>
  <c r="AO72" i="20"/>
  <c r="Y72" i="20"/>
  <c r="AY72" i="20"/>
  <c r="S72" i="20"/>
  <c r="R72" i="20"/>
  <c r="AX72" i="20"/>
  <c r="D72" i="20"/>
  <c r="AZ72" i="20"/>
  <c r="BI72" i="20"/>
  <c r="BC72" i="20"/>
  <c r="W72" i="20"/>
  <c r="AP72" i="20"/>
  <c r="AF72" i="20"/>
  <c r="BE72" i="20"/>
  <c r="I72" i="20"/>
  <c r="AI72" i="20"/>
  <c r="V72" i="20"/>
  <c r="J72" i="20"/>
  <c r="G34" i="20" s="1"/>
  <c r="B34" i="20"/>
  <c r="B58" i="18" s="1"/>
  <c r="B92" i="18" s="1"/>
  <c r="BH72" i="20"/>
  <c r="AR72" i="20"/>
  <c r="AB72" i="20"/>
  <c r="L72" i="20"/>
  <c r="BA72" i="20"/>
  <c r="AK72" i="20"/>
  <c r="U72" i="20"/>
  <c r="BK72" i="20"/>
  <c r="AU72" i="20"/>
  <c r="AE72" i="20"/>
  <c r="O72" i="20"/>
  <c r="BJ72" i="20"/>
  <c r="AH72" i="20"/>
  <c r="BB72" i="20"/>
  <c r="E72" i="20"/>
  <c r="C34" i="20" s="1"/>
  <c r="A73" i="20"/>
  <c r="F33" i="20"/>
  <c r="AC33" i="20"/>
  <c r="Q33" i="20"/>
  <c r="AF32" i="20"/>
  <c r="K32" i="20"/>
  <c r="AA32" i="20"/>
  <c r="E33" i="20"/>
  <c r="C57" i="18" s="1"/>
  <c r="N33" i="20"/>
  <c r="L33" i="20"/>
  <c r="M33" i="20"/>
  <c r="I33" i="20"/>
  <c r="C56" i="18"/>
  <c r="G58" i="18" l="1"/>
  <c r="G92" i="18" s="1"/>
  <c r="Q57" i="18"/>
  <c r="S57" i="18"/>
  <c r="Q58" i="18"/>
  <c r="C91" i="18"/>
  <c r="P91" i="18" s="1"/>
  <c r="S58" i="18"/>
  <c r="G57" i="18"/>
  <c r="G91" i="18" s="1"/>
  <c r="P57" i="18"/>
  <c r="P58" i="18"/>
  <c r="R57" i="18"/>
  <c r="R58" i="18"/>
  <c r="AC34" i="20"/>
  <c r="M34" i="20"/>
  <c r="Y34" i="20"/>
  <c r="H34" i="20"/>
  <c r="D34" i="20"/>
  <c r="X34" i="20"/>
  <c r="R34" i="20"/>
  <c r="Q34" i="20"/>
  <c r="N34" i="20"/>
  <c r="Z34" i="20"/>
  <c r="U34" i="20"/>
  <c r="V51" i="18"/>
  <c r="E34" i="20"/>
  <c r="C58" i="18" s="1"/>
  <c r="C92" i="18" s="1"/>
  <c r="C90" i="18"/>
  <c r="F55" i="18"/>
  <c r="E55" i="18"/>
  <c r="D55" i="18"/>
  <c r="P34" i="20"/>
  <c r="AA34" i="20"/>
  <c r="L34" i="20"/>
  <c r="O34" i="20"/>
  <c r="V34" i="20"/>
  <c r="V52" i="18"/>
  <c r="K34" i="20"/>
  <c r="T34" i="20"/>
  <c r="I34" i="20"/>
  <c r="AD34" i="20"/>
  <c r="BD73" i="20"/>
  <c r="BB73" i="20"/>
  <c r="Z73" i="20"/>
  <c r="BC73" i="20"/>
  <c r="AG73" i="20"/>
  <c r="X73" i="20"/>
  <c r="Q73" i="20"/>
  <c r="AD73" i="20"/>
  <c r="AP73" i="20"/>
  <c r="K73" i="20"/>
  <c r="H73" i="20"/>
  <c r="AI73" i="20"/>
  <c r="AM73" i="20"/>
  <c r="W73" i="20"/>
  <c r="E73" i="20"/>
  <c r="C35" i="20" s="1"/>
  <c r="B35" i="20"/>
  <c r="B59" i="18" s="1"/>
  <c r="B93" i="18" s="1"/>
  <c r="G73" i="20"/>
  <c r="BJ73" i="20"/>
  <c r="O73" i="20"/>
  <c r="AH73" i="20"/>
  <c r="P73" i="20"/>
  <c r="S73" i="20"/>
  <c r="AY73" i="20"/>
  <c r="N73" i="20"/>
  <c r="BH73" i="20"/>
  <c r="BF73" i="20"/>
  <c r="BG73" i="20"/>
  <c r="AT73" i="20"/>
  <c r="AJ73" i="20"/>
  <c r="T35" i="20" s="1"/>
  <c r="I73" i="20"/>
  <c r="AZ73" i="20"/>
  <c r="AR73" i="20"/>
  <c r="BI73" i="20"/>
  <c r="U73" i="20"/>
  <c r="BA73" i="20"/>
  <c r="AA73" i="20"/>
  <c r="M73" i="20"/>
  <c r="BE73" i="20"/>
  <c r="Y73" i="20"/>
  <c r="AK73" i="20"/>
  <c r="AX73" i="20"/>
  <c r="BK73" i="20"/>
  <c r="T73" i="20"/>
  <c r="L35" i="20" s="1"/>
  <c r="R73" i="20"/>
  <c r="K35" i="20" s="1"/>
  <c r="AV73" i="20"/>
  <c r="AW73" i="20"/>
  <c r="L73" i="20"/>
  <c r="H35" i="20" s="1"/>
  <c r="AU73" i="20"/>
  <c r="AE73" i="20"/>
  <c r="AN73" i="20"/>
  <c r="AQ73" i="20"/>
  <c r="AF73" i="20"/>
  <c r="R35" i="20" s="1"/>
  <c r="AS73" i="20"/>
  <c r="AO73" i="20"/>
  <c r="F73" i="20"/>
  <c r="E35" i="20" s="1"/>
  <c r="D73" i="20"/>
  <c r="AL73" i="20"/>
  <c r="J73" i="20"/>
  <c r="V73" i="20"/>
  <c r="M35" i="20" s="1"/>
  <c r="AC73" i="20"/>
  <c r="AB73" i="20"/>
  <c r="P35" i="20" s="1"/>
  <c r="S34" i="20"/>
  <c r="AF34" i="20"/>
  <c r="W34" i="20"/>
  <c r="AB34" i="20"/>
  <c r="J34" i="20"/>
  <c r="AE34" i="20"/>
  <c r="F34" i="20"/>
  <c r="U35" i="20" l="1"/>
  <c r="Q92" i="18"/>
  <c r="F35" i="20"/>
  <c r="P92" i="18"/>
  <c r="R91" i="18"/>
  <c r="S91" i="18"/>
  <c r="S92" i="18"/>
  <c r="R92" i="18"/>
  <c r="Q91" i="18"/>
  <c r="C59" i="18"/>
  <c r="C93" i="18" s="1"/>
  <c r="D35" i="20"/>
  <c r="AB35" i="20"/>
  <c r="Q35" i="20"/>
  <c r="G35" i="20"/>
  <c r="J35" i="20"/>
  <c r="D58" i="18"/>
  <c r="F58" i="18"/>
  <c r="E58" i="18"/>
  <c r="V35" i="20"/>
  <c r="AE35" i="20"/>
  <c r="N35" i="20"/>
  <c r="AC35" i="20"/>
  <c r="O35" i="20"/>
  <c r="Z35" i="20"/>
  <c r="AA35" i="20"/>
  <c r="AF35" i="20"/>
  <c r="W35" i="20"/>
  <c r="AD35" i="20"/>
  <c r="X35" i="20"/>
  <c r="Y35" i="20"/>
  <c r="I35" i="20"/>
  <c r="S35" i="20"/>
  <c r="N54" i="18"/>
  <c r="L54" i="18"/>
  <c r="K55" i="18"/>
  <c r="H55" i="18"/>
  <c r="J54" i="18"/>
  <c r="I54" i="18"/>
  <c r="I55" i="18"/>
  <c r="L55" i="18"/>
  <c r="O54" i="18"/>
  <c r="M54" i="18"/>
  <c r="N55" i="18"/>
  <c r="M55" i="18"/>
  <c r="O55" i="18"/>
  <c r="H54" i="18"/>
  <c r="K54" i="18"/>
  <c r="J55" i="18"/>
  <c r="M57" i="18" l="1"/>
  <c r="H58" i="18"/>
  <c r="O57" i="18"/>
  <c r="O58" i="18"/>
  <c r="J57" i="18"/>
  <c r="N57" i="18"/>
  <c r="H57" i="18"/>
  <c r="N58" i="18"/>
  <c r="K58" i="18"/>
  <c r="M58" i="18"/>
  <c r="J58" i="18"/>
  <c r="L57" i="18"/>
  <c r="I57" i="18"/>
  <c r="L58" i="18"/>
  <c r="I58" i="18"/>
  <c r="K57" i="18"/>
  <c r="T55" i="18"/>
  <c r="U55" i="18"/>
  <c r="U54" i="18"/>
  <c r="T54" i="18"/>
  <c r="V54" i="18" l="1"/>
  <c r="V55" i="18"/>
  <c r="U57" i="18"/>
  <c r="T57" i="18"/>
  <c r="U58" i="18"/>
  <c r="T58" i="18"/>
  <c r="V57" i="18" l="1"/>
  <c r="V26" i="18" s="1"/>
  <c r="D24" i="18" s="1"/>
  <c r="V58" i="18"/>
  <c r="V27" i="18" s="1"/>
  <c r="D25" i="18" s="1"/>
  <c r="E25" i="18" l="1"/>
  <c r="F62" i="18" s="1"/>
  <c r="D65" i="18" l="1"/>
  <c r="D86" i="18"/>
  <c r="E89" i="18"/>
  <c r="F86" i="18"/>
  <c r="E92" i="18"/>
  <c r="F89" i="18"/>
  <c r="D89" i="18"/>
  <c r="D92" i="18"/>
  <c r="E86" i="18"/>
  <c r="F92" i="18"/>
  <c r="E83" i="18"/>
  <c r="D83" i="18"/>
  <c r="F83" i="18"/>
  <c r="E74" i="18"/>
  <c r="D74" i="18"/>
  <c r="F74" i="18"/>
  <c r="F68" i="18"/>
  <c r="E68" i="18"/>
  <c r="D71" i="18"/>
  <c r="E77" i="18"/>
  <c r="F80" i="18"/>
  <c r="E71" i="18"/>
  <c r="E80" i="18"/>
  <c r="D80" i="18"/>
  <c r="D68" i="18"/>
  <c r="F65" i="18"/>
  <c r="F77" i="18"/>
  <c r="D77" i="18"/>
  <c r="F71" i="18"/>
  <c r="E65" i="18"/>
  <c r="Q111" i="18" l="1"/>
  <c r="T111" i="18"/>
  <c r="S111" i="18"/>
  <c r="P111" i="18"/>
  <c r="T125" i="18"/>
  <c r="S125" i="18"/>
  <c r="Q125" i="18"/>
  <c r="P125" i="18"/>
  <c r="T114" i="18"/>
  <c r="Q114" i="18"/>
  <c r="P114" i="18"/>
  <c r="S114" i="18"/>
  <c r="T104" i="18"/>
  <c r="P104" i="18"/>
  <c r="S104" i="18"/>
  <c r="Q104" i="18"/>
  <c r="Q107" i="18"/>
  <c r="P107" i="18"/>
  <c r="T107" i="18"/>
  <c r="S107" i="18"/>
  <c r="Q117" i="18"/>
  <c r="P117" i="18"/>
  <c r="T117" i="18"/>
  <c r="S117" i="18"/>
  <c r="P122" i="18"/>
  <c r="T122" i="18"/>
  <c r="S122" i="18"/>
  <c r="Q122" i="18"/>
  <c r="T123" i="18"/>
  <c r="P123" i="18"/>
  <c r="S123" i="18"/>
  <c r="Q123" i="18"/>
  <c r="Q113" i="18"/>
  <c r="P113" i="18"/>
  <c r="S113" i="18"/>
  <c r="T113" i="18"/>
  <c r="P116" i="18"/>
  <c r="T116" i="18"/>
  <c r="S116" i="18"/>
  <c r="Q116" i="18"/>
  <c r="K77" i="18"/>
  <c r="E111" i="18" s="1"/>
  <c r="J77" i="18"/>
  <c r="D111" i="18" s="1"/>
  <c r="O77" i="18"/>
  <c r="I111" i="18" s="1"/>
  <c r="K76" i="18"/>
  <c r="E110" i="18" s="1"/>
  <c r="H76" i="18"/>
  <c r="B110" i="18" s="1"/>
  <c r="I76" i="18"/>
  <c r="C110" i="18" s="1"/>
  <c r="M77" i="18"/>
  <c r="G111" i="18" s="1"/>
  <c r="L77" i="18"/>
  <c r="F111" i="18" s="1"/>
  <c r="L76" i="18"/>
  <c r="F110" i="18" s="1"/>
  <c r="J76" i="18"/>
  <c r="D110" i="18" s="1"/>
  <c r="I77" i="18"/>
  <c r="C111" i="18" s="1"/>
  <c r="M76" i="18"/>
  <c r="G110" i="18" s="1"/>
  <c r="N76" i="18"/>
  <c r="H110" i="18" s="1"/>
  <c r="H77" i="18"/>
  <c r="B111" i="18" s="1"/>
  <c r="O76" i="18"/>
  <c r="I110" i="18" s="1"/>
  <c r="N77" i="18"/>
  <c r="H111" i="18" s="1"/>
  <c r="P99" i="18"/>
  <c r="Q99" i="18"/>
  <c r="S99" i="18"/>
  <c r="T99" i="18"/>
  <c r="L64" i="18"/>
  <c r="F98" i="18" s="1"/>
  <c r="O64" i="18"/>
  <c r="I98" i="18" s="1"/>
  <c r="L65" i="18"/>
  <c r="F99" i="18" s="1"/>
  <c r="H65" i="18"/>
  <c r="B99" i="18" s="1"/>
  <c r="O65" i="18"/>
  <c r="I99" i="18" s="1"/>
  <c r="I64" i="18"/>
  <c r="C98" i="18" s="1"/>
  <c r="I65" i="18"/>
  <c r="C99" i="18" s="1"/>
  <c r="H64" i="18"/>
  <c r="B98" i="18" s="1"/>
  <c r="M64" i="18"/>
  <c r="G98" i="18" s="1"/>
  <c r="N64" i="18"/>
  <c r="H98" i="18" s="1"/>
  <c r="M65" i="18"/>
  <c r="G99" i="18" s="1"/>
  <c r="K65" i="18"/>
  <c r="E99" i="18" s="1"/>
  <c r="J64" i="18"/>
  <c r="D98" i="18" s="1"/>
  <c r="N65" i="18"/>
  <c r="H99" i="18" s="1"/>
  <c r="K64" i="18"/>
  <c r="E98" i="18" s="1"/>
  <c r="J65" i="18"/>
  <c r="D99" i="18" s="1"/>
  <c r="S105" i="18"/>
  <c r="P105" i="18"/>
  <c r="T105" i="18"/>
  <c r="Q105" i="18"/>
  <c r="H68" i="18"/>
  <c r="B102" i="18" s="1"/>
  <c r="T102" i="18"/>
  <c r="S102" i="18"/>
  <c r="P102" i="18"/>
  <c r="Q102" i="18"/>
  <c r="S108" i="18"/>
  <c r="Q108" i="18"/>
  <c r="P108" i="18"/>
  <c r="T108" i="18"/>
  <c r="H92" i="18"/>
  <c r="B126" i="18" s="1"/>
  <c r="N91" i="18"/>
  <c r="H125" i="18" s="1"/>
  <c r="L91" i="18"/>
  <c r="F125" i="18" s="1"/>
  <c r="K91" i="18"/>
  <c r="E125" i="18" s="1"/>
  <c r="M91" i="18"/>
  <c r="G125" i="18" s="1"/>
  <c r="I91" i="18"/>
  <c r="C125" i="18" s="1"/>
  <c r="K92" i="18"/>
  <c r="E126" i="18" s="1"/>
  <c r="O91" i="18"/>
  <c r="I125" i="18" s="1"/>
  <c r="J91" i="18"/>
  <c r="D125" i="18" s="1"/>
  <c r="N92" i="18"/>
  <c r="H126" i="18" s="1"/>
  <c r="H91" i="18"/>
  <c r="B125" i="18" s="1"/>
  <c r="L92" i="18"/>
  <c r="F126" i="18" s="1"/>
  <c r="M92" i="18"/>
  <c r="G126" i="18" s="1"/>
  <c r="O92" i="18"/>
  <c r="I126" i="18" s="1"/>
  <c r="I92" i="18"/>
  <c r="C126" i="18" s="1"/>
  <c r="J92" i="18"/>
  <c r="D126" i="18" s="1"/>
  <c r="J89" i="18"/>
  <c r="D123" i="18" s="1"/>
  <c r="I88" i="18"/>
  <c r="C122" i="18" s="1"/>
  <c r="L88" i="18"/>
  <c r="F122" i="18" s="1"/>
  <c r="O89" i="18"/>
  <c r="I123" i="18" s="1"/>
  <c r="L89" i="18"/>
  <c r="F123" i="18" s="1"/>
  <c r="K89" i="18"/>
  <c r="E123" i="18" s="1"/>
  <c r="K88" i="18"/>
  <c r="E122" i="18" s="1"/>
  <c r="J88" i="18"/>
  <c r="D122" i="18" s="1"/>
  <c r="O88" i="18"/>
  <c r="I122" i="18" s="1"/>
  <c r="H89" i="18"/>
  <c r="B123" i="18" s="1"/>
  <c r="M89" i="18"/>
  <c r="G123" i="18" s="1"/>
  <c r="N88" i="18"/>
  <c r="H122" i="18" s="1"/>
  <c r="H88" i="18"/>
  <c r="B122" i="18" s="1"/>
  <c r="N89" i="18"/>
  <c r="H123" i="18" s="1"/>
  <c r="I89" i="18"/>
  <c r="C123" i="18" s="1"/>
  <c r="M88" i="18"/>
  <c r="G122" i="18" s="1"/>
  <c r="T119" i="18"/>
  <c r="Q119" i="18"/>
  <c r="P119" i="18"/>
  <c r="S119" i="18"/>
  <c r="T110" i="18"/>
  <c r="Q110" i="18"/>
  <c r="S110" i="18"/>
  <c r="P110" i="18"/>
  <c r="L74" i="18"/>
  <c r="F108" i="18" s="1"/>
  <c r="O74" i="18"/>
  <c r="I108" i="18" s="1"/>
  <c r="J73" i="18"/>
  <c r="D107" i="18" s="1"/>
  <c r="M74" i="18"/>
  <c r="G108" i="18" s="1"/>
  <c r="K74" i="18"/>
  <c r="E108" i="18" s="1"/>
  <c r="M73" i="18"/>
  <c r="G107" i="18" s="1"/>
  <c r="I73" i="18"/>
  <c r="C107" i="18" s="1"/>
  <c r="N74" i="18"/>
  <c r="H108" i="18" s="1"/>
  <c r="O73" i="18"/>
  <c r="I107" i="18" s="1"/>
  <c r="K73" i="18"/>
  <c r="E107" i="18" s="1"/>
  <c r="N73" i="18"/>
  <c r="H107" i="18" s="1"/>
  <c r="J74" i="18"/>
  <c r="D108" i="18" s="1"/>
  <c r="H73" i="18"/>
  <c r="B107" i="18" s="1"/>
  <c r="H74" i="18"/>
  <c r="B108" i="18" s="1"/>
  <c r="L73" i="18"/>
  <c r="F107" i="18" s="1"/>
  <c r="I74" i="18"/>
  <c r="C108" i="18" s="1"/>
  <c r="J86" i="18"/>
  <c r="D120" i="18" s="1"/>
  <c r="N85" i="18"/>
  <c r="H119" i="18" s="1"/>
  <c r="K86" i="18"/>
  <c r="E120" i="18" s="1"/>
  <c r="K85" i="18"/>
  <c r="E119" i="18" s="1"/>
  <c r="I85" i="18"/>
  <c r="C119" i="18" s="1"/>
  <c r="H85" i="18"/>
  <c r="B119" i="18" s="1"/>
  <c r="N86" i="18"/>
  <c r="H120" i="18" s="1"/>
  <c r="M86" i="18"/>
  <c r="G120" i="18" s="1"/>
  <c r="L86" i="18"/>
  <c r="F120" i="18" s="1"/>
  <c r="J85" i="18"/>
  <c r="D119" i="18" s="1"/>
  <c r="O86" i="18"/>
  <c r="I120" i="18" s="1"/>
  <c r="O85" i="18"/>
  <c r="I119" i="18" s="1"/>
  <c r="L85" i="18"/>
  <c r="F119" i="18" s="1"/>
  <c r="I86" i="18"/>
  <c r="C120" i="18" s="1"/>
  <c r="H86" i="18"/>
  <c r="B120" i="18" s="1"/>
  <c r="M85" i="18"/>
  <c r="G119" i="18" s="1"/>
  <c r="O71" i="18"/>
  <c r="I105" i="18" s="1"/>
  <c r="J71" i="18"/>
  <c r="D105" i="18" s="1"/>
  <c r="I70" i="18"/>
  <c r="C104" i="18" s="1"/>
  <c r="L70" i="18"/>
  <c r="F104" i="18" s="1"/>
  <c r="J70" i="18"/>
  <c r="D104" i="18" s="1"/>
  <c r="K70" i="18"/>
  <c r="E104" i="18" s="1"/>
  <c r="N71" i="18"/>
  <c r="H105" i="18" s="1"/>
  <c r="N70" i="18"/>
  <c r="H104" i="18" s="1"/>
  <c r="O70" i="18"/>
  <c r="I104" i="18" s="1"/>
  <c r="H71" i="18"/>
  <c r="B105" i="18" s="1"/>
  <c r="I71" i="18"/>
  <c r="C105" i="18" s="1"/>
  <c r="K71" i="18"/>
  <c r="E105" i="18" s="1"/>
  <c r="M71" i="18"/>
  <c r="G105" i="18" s="1"/>
  <c r="H70" i="18"/>
  <c r="B104" i="18" s="1"/>
  <c r="L71" i="18"/>
  <c r="F105" i="18" s="1"/>
  <c r="M70" i="18"/>
  <c r="G104" i="18" s="1"/>
  <c r="P101" i="18"/>
  <c r="T101" i="18"/>
  <c r="Q101" i="18"/>
  <c r="S101" i="18"/>
  <c r="N80" i="18"/>
  <c r="H114" i="18" s="1"/>
  <c r="I79" i="18"/>
  <c r="C113" i="18" s="1"/>
  <c r="M79" i="18"/>
  <c r="G113" i="18" s="1"/>
  <c r="K80" i="18"/>
  <c r="E114" i="18" s="1"/>
  <c r="O80" i="18"/>
  <c r="I114" i="18" s="1"/>
  <c r="N79" i="18"/>
  <c r="H113" i="18" s="1"/>
  <c r="H80" i="18"/>
  <c r="B114" i="18" s="1"/>
  <c r="J79" i="18"/>
  <c r="D113" i="18" s="1"/>
  <c r="J80" i="18"/>
  <c r="D114" i="18" s="1"/>
  <c r="K79" i="18"/>
  <c r="E113" i="18" s="1"/>
  <c r="L80" i="18"/>
  <c r="F114" i="18" s="1"/>
  <c r="M80" i="18"/>
  <c r="G114" i="18" s="1"/>
  <c r="H79" i="18"/>
  <c r="B113" i="18" s="1"/>
  <c r="L79" i="18"/>
  <c r="F113" i="18" s="1"/>
  <c r="O79" i="18"/>
  <c r="I113" i="18" s="1"/>
  <c r="I80" i="18"/>
  <c r="C114" i="18" s="1"/>
  <c r="N68" i="18"/>
  <c r="H102" i="18" s="1"/>
  <c r="J68" i="18"/>
  <c r="D102" i="18" s="1"/>
  <c r="J67" i="18"/>
  <c r="D101" i="18" s="1"/>
  <c r="M67" i="18"/>
  <c r="G101" i="18" s="1"/>
  <c r="K67" i="18"/>
  <c r="E101" i="18" s="1"/>
  <c r="I67" i="18"/>
  <c r="C101" i="18" s="1"/>
  <c r="N67" i="18"/>
  <c r="H101" i="18" s="1"/>
  <c r="I68" i="18"/>
  <c r="C102" i="18" s="1"/>
  <c r="M68" i="18"/>
  <c r="G102" i="18" s="1"/>
  <c r="H67" i="18"/>
  <c r="B101" i="18" s="1"/>
  <c r="L67" i="18"/>
  <c r="F101" i="18" s="1"/>
  <c r="K68" i="18"/>
  <c r="E102" i="18" s="1"/>
  <c r="O68" i="18"/>
  <c r="I102" i="18" s="1"/>
  <c r="O67" i="18"/>
  <c r="I101" i="18" s="1"/>
  <c r="L68" i="18"/>
  <c r="F102" i="18" s="1"/>
  <c r="K82" i="18"/>
  <c r="E116" i="18" s="1"/>
  <c r="L82" i="18"/>
  <c r="F116" i="18" s="1"/>
  <c r="O83" i="18"/>
  <c r="I117" i="18" s="1"/>
  <c r="I83" i="18"/>
  <c r="C117" i="18" s="1"/>
  <c r="J82" i="18"/>
  <c r="D116" i="18" s="1"/>
  <c r="I82" i="18"/>
  <c r="C116" i="18" s="1"/>
  <c r="M82" i="18"/>
  <c r="G116" i="18" s="1"/>
  <c r="N82" i="18"/>
  <c r="H116" i="18" s="1"/>
  <c r="O82" i="18"/>
  <c r="I116" i="18" s="1"/>
  <c r="L83" i="18"/>
  <c r="F117" i="18" s="1"/>
  <c r="J83" i="18"/>
  <c r="D117" i="18" s="1"/>
  <c r="K83" i="18"/>
  <c r="E117" i="18" s="1"/>
  <c r="H82" i="18"/>
  <c r="B116" i="18" s="1"/>
  <c r="H83" i="18"/>
  <c r="B117" i="18" s="1"/>
  <c r="M83" i="18"/>
  <c r="G117" i="18" s="1"/>
  <c r="N83" i="18"/>
  <c r="H117" i="18" s="1"/>
  <c r="T120" i="18"/>
  <c r="Q120" i="18"/>
  <c r="S120" i="18"/>
  <c r="P120" i="18"/>
  <c r="T126" i="18"/>
  <c r="S126" i="18"/>
  <c r="Q126" i="18"/>
  <c r="P126" i="18"/>
  <c r="S98" i="18"/>
  <c r="Q98" i="18"/>
  <c r="P98" i="18"/>
  <c r="T98" i="18"/>
  <c r="N114" i="18" l="1"/>
  <c r="K114" i="18"/>
  <c r="L114" i="18"/>
  <c r="J114" i="18"/>
  <c r="M114" i="18"/>
  <c r="J125" i="18"/>
  <c r="M125" i="18"/>
  <c r="L125" i="18"/>
  <c r="N125" i="18"/>
  <c r="K125" i="18"/>
  <c r="M98" i="18"/>
  <c r="K98" i="18"/>
  <c r="J98" i="18"/>
  <c r="L98" i="18"/>
  <c r="N98" i="18"/>
  <c r="K101" i="18"/>
  <c r="N101" i="18"/>
  <c r="J101" i="18"/>
  <c r="L101" i="18"/>
  <c r="M101" i="18"/>
  <c r="M104" i="18"/>
  <c r="K104" i="18"/>
  <c r="J104" i="18"/>
  <c r="N104" i="18"/>
  <c r="L104" i="18"/>
  <c r="L105" i="18"/>
  <c r="M105" i="18"/>
  <c r="J105" i="18"/>
  <c r="N105" i="18"/>
  <c r="K105" i="18"/>
  <c r="J119" i="18"/>
  <c r="K119" i="18"/>
  <c r="M119" i="18"/>
  <c r="L119" i="18"/>
  <c r="N119" i="18"/>
  <c r="J108" i="18"/>
  <c r="N108" i="18"/>
  <c r="M108" i="18"/>
  <c r="K108" i="18"/>
  <c r="L108" i="18"/>
  <c r="N123" i="18"/>
  <c r="M123" i="18"/>
  <c r="J123" i="18"/>
  <c r="L123" i="18"/>
  <c r="K123" i="18"/>
  <c r="K99" i="18"/>
  <c r="L99" i="18"/>
  <c r="M99" i="18"/>
  <c r="J99" i="18"/>
  <c r="N99" i="18"/>
  <c r="J117" i="18"/>
  <c r="M117" i="18"/>
  <c r="L117" i="18"/>
  <c r="N117" i="18"/>
  <c r="K117" i="18"/>
  <c r="M113" i="18"/>
  <c r="K113" i="18"/>
  <c r="L113" i="18"/>
  <c r="N113" i="18"/>
  <c r="J113" i="18"/>
  <c r="N107" i="18"/>
  <c r="K107" i="18"/>
  <c r="M107" i="18"/>
  <c r="J107" i="18"/>
  <c r="L107" i="18"/>
  <c r="L122" i="18"/>
  <c r="N122" i="18"/>
  <c r="M122" i="18"/>
  <c r="J122" i="18"/>
  <c r="K122" i="18"/>
  <c r="L126" i="18"/>
  <c r="J126" i="18"/>
  <c r="N126" i="18"/>
  <c r="K126" i="18"/>
  <c r="M126" i="18"/>
  <c r="M111" i="18"/>
  <c r="K111" i="18"/>
  <c r="J111" i="18"/>
  <c r="N111" i="18"/>
  <c r="L111" i="18"/>
  <c r="K120" i="18"/>
  <c r="L120" i="18"/>
  <c r="J120" i="18"/>
  <c r="M120" i="18"/>
  <c r="N120" i="18"/>
  <c r="N116" i="18"/>
  <c r="M116" i="18"/>
  <c r="L116" i="18"/>
  <c r="J116" i="18"/>
  <c r="K116" i="18"/>
  <c r="L102" i="18"/>
  <c r="N102" i="18"/>
  <c r="M102" i="18"/>
  <c r="K102" i="18"/>
  <c r="J102" i="18"/>
  <c r="L110" i="18"/>
  <c r="N110" i="18"/>
  <c r="J110" i="18"/>
  <c r="M110" i="18"/>
  <c r="K110" i="18"/>
</calcChain>
</file>

<file path=xl/sharedStrings.xml><?xml version="1.0" encoding="utf-8"?>
<sst xmlns="http://schemas.openxmlformats.org/spreadsheetml/2006/main" count="730" uniqueCount="95">
  <si>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</si>
  <si>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</si>
  <si>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</si>
  <si>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</si>
  <si>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</si>
  <si>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</si>
  <si>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</si>
  <si>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</si>
  <si>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</si>
  <si>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</si>
  <si>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</si>
  <si>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</si>
  <si>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</si>
  <si>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</si>
  <si>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</si>
  <si>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</si>
  <si>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</si>
  <si>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</si>
  <si>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</si>
  <si>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</si>
  <si>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</si>
  <si>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</si>
  <si>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</si>
  <si>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</si>
  <si>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</si>
  <si>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</si>
  <si>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</si>
  <si>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</si>
  <si>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</si>
  <si>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</si>
  <si>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</si>
  <si>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</si>
  <si>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</si>
  <si>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</si>
  <si>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</si>
  <si>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</si>
  <si>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</si>
  <si>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</si>
  <si>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</si>
  <si>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</si>
  <si>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</si>
  <si>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</si>
  <si>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</si>
  <si>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</si>
  <si>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</si>
  <si>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</si>
  <si>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</si>
  <si>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</si>
  <si>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</si>
  <si>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</si>
  <si>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</si>
  <si>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</si>
  <si>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</si>
  <si>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</si>
  <si>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</si>
  <si>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</si>
  <si>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</si>
  <si>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</si>
  <si>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</si>
  <si>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</si>
  <si>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</si>
  <si>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</si>
  <si>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</si>
  <si>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</si>
  <si>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</si>
  <si>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</si>
  <si>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</si>
  <si>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</si>
  <si>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</si>
  <si>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</si>
  <si>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</si>
  <si>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</si>
  <si>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</si>
  <si>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</si>
  <si>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</si>
  <si>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</si>
  <si>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</si>
  <si>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</si>
  <si>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</si>
  <si>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</si>
  <si>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</si>
  <si>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</si>
  <si>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</si>
  <si>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</si>
  <si>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</si>
  <si>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</si>
  <si>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</si>
  <si>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</si>
  <si>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</si>
  <si>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Mmod x</t>
  </si>
  <si>
    <t>Mmod y</t>
  </si>
  <si>
    <t>DefMod</t>
  </si>
  <si>
    <t>versione 2</t>
  </si>
  <si>
    <t>T [s]</t>
  </si>
  <si>
    <t>Mmod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</si>
</sst>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5" applyNumberFormat="0" applyAlignment="0" applyProtection="0"/>
    <xf numFmtId="0" fontId="18" fillId="7" borderId="6" applyNumberFormat="0" applyAlignment="0" applyProtection="0"/>
    <xf numFmtId="0" fontId="19" fillId="7" borderId="5" applyNumberFormat="0" applyAlignment="0" applyProtection="0"/>
    <xf numFmtId="0" fontId="20" fillId="0" borderId="7" applyNumberFormat="0" applyFill="0" applyAlignment="0" applyProtection="0"/>
    <xf numFmtId="0" fontId="21" fillId="8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5" fillId="33" borderId="0" applyNumberFormat="0" applyBorder="0" applyAlignment="0" applyProtection="0"/>
    <xf numFmtId="0" fontId="2" fillId="0" borderId="0"/>
    <xf numFmtId="0" fontId="2" fillId="9" borderId="9" applyNumberFormat="0" applyFont="0" applyAlignment="0" applyProtection="0"/>
    <xf numFmtId="0" fontId="1" fillId="0" borderId="0"/>
    <xf numFmtId="0" fontId="1" fillId="9" borderId="9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6" fillId="0" borderId="0" xfId="0" applyFont="1"/>
    <xf numFmtId="0" fontId="9" fillId="0" borderId="0" xfId="0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  <protection locked="0"/>
    </xf>
    <xf numFmtId="2" fontId="9" fillId="2" borderId="0" xfId="0" applyNumberFormat="1" applyFont="1" applyFill="1" applyAlignment="1" applyProtection="1">
      <alignment horizontal="center"/>
      <protection locked="0"/>
    </xf>
    <xf numFmtId="11" fontId="7" fillId="0" borderId="0" xfId="0" applyNumberFormat="1" applyFont="1" applyBorder="1" applyAlignment="1">
      <alignment horizontal="center"/>
    </xf>
    <xf numFmtId="11" fontId="7" fillId="0" borderId="1" xfId="0" applyNumberFormat="1" applyFont="1" applyBorder="1" applyAlignment="1">
      <alignment horizontal="center"/>
    </xf>
    <xf numFmtId="10" fontId="7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1" fontId="1" fillId="0" borderId="0" xfId="43" applyNumberFormat="1" applyAlignment="1">
      <alignment horizontal="center" vertical="center"/>
    </xf>
    <xf numFmtId="0" fontId="1" fillId="0" borderId="0" xfId="43" applyAlignment="1">
      <alignment horizontal="center" vertical="center"/>
    </xf>
  </cellXfs>
  <cellStyles count="57">
    <cellStyle name="20% - Colore 1" xfId="18" builtinId="30" customBuiltin="1"/>
    <cellStyle name="20% - Colore 1 2" xfId="45"/>
    <cellStyle name="20% - Colore 2" xfId="22" builtinId="34" customBuiltin="1"/>
    <cellStyle name="20% - Colore 2 2" xfId="47"/>
    <cellStyle name="20% - Colore 3" xfId="26" builtinId="38" customBuiltin="1"/>
    <cellStyle name="20% - Colore 3 2" xfId="49"/>
    <cellStyle name="20% - Colore 4" xfId="30" builtinId="42" customBuiltin="1"/>
    <cellStyle name="20% - Colore 4 2" xfId="51"/>
    <cellStyle name="20% - Colore 5" xfId="34" builtinId="46" customBuiltin="1"/>
    <cellStyle name="20% - Colore 5 2" xfId="53"/>
    <cellStyle name="20% - Colore 6" xfId="38" builtinId="50" customBuiltin="1"/>
    <cellStyle name="20% - Colore 6 2" xfId="55"/>
    <cellStyle name="40% - Colore 1" xfId="19" builtinId="31" customBuiltin="1"/>
    <cellStyle name="40% - Colore 1 2" xfId="46"/>
    <cellStyle name="40% - Colore 2" xfId="23" builtinId="35" customBuiltin="1"/>
    <cellStyle name="40% - Colore 2 2" xfId="48"/>
    <cellStyle name="40% - Colore 3" xfId="27" builtinId="39" customBuiltin="1"/>
    <cellStyle name="40% - Colore 3 2" xfId="50"/>
    <cellStyle name="40% - Colore 4" xfId="31" builtinId="43" customBuiltin="1"/>
    <cellStyle name="40% - Colore 4 2" xfId="52"/>
    <cellStyle name="40% - Colore 5" xfId="35" builtinId="47" customBuiltin="1"/>
    <cellStyle name="40% - Colore 5 2" xfId="54"/>
    <cellStyle name="40% - Colore 6" xfId="39" builtinId="51" customBuiltin="1"/>
    <cellStyle name="40% - Colore 6 2" xfId="56"/>
    <cellStyle name="60% - Colore 1" xfId="20" builtinId="32" customBuiltin="1"/>
    <cellStyle name="60% - Colore 2" xfId="24" builtinId="36" customBuiltin="1"/>
    <cellStyle name="60% - Colore 3" xfId="28" builtinId="40" customBuiltin="1"/>
    <cellStyle name="60% - Colore 4" xfId="32" builtinId="44" customBuiltin="1"/>
    <cellStyle name="60% - Colore 5" xfId="36" builtinId="48" customBuiltin="1"/>
    <cellStyle name="60% - Colore 6" xfId="40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7" builtinId="29" customBuiltin="1"/>
    <cellStyle name="Colore 2" xfId="21" builtinId="33" customBuiltin="1"/>
    <cellStyle name="Colore 3" xfId="25" builtinId="37" customBuiltin="1"/>
    <cellStyle name="Colore 4" xfId="29" builtinId="41" customBuiltin="1"/>
    <cellStyle name="Colore 5" xfId="33" builtinId="45" customBuiltin="1"/>
    <cellStyle name="Colore 6" xfId="37" builtinId="49" customBuiltin="1"/>
    <cellStyle name="Input" xfId="9" builtinId="20" customBuiltin="1"/>
    <cellStyle name="Neutrale" xfId="8" builtinId="28" customBuiltin="1"/>
    <cellStyle name="Normale" xfId="0" builtinId="0"/>
    <cellStyle name="Normale 2" xfId="41"/>
    <cellStyle name="Normale 3" xfId="43"/>
    <cellStyle name="Nota 2" xfId="42"/>
    <cellStyle name="Nota 3" xfId="44"/>
    <cellStyle name="Output" xfId="10" builtinId="21" customBuiltin="1"/>
    <cellStyle name="Testo avviso" xfId="14" builtinId="11" customBuiltin="1"/>
    <cellStyle name="Testo descrittivo" xfId="15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6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2.6041756348906402</c:v>
                </c:pt>
                <c:pt idx="1">
                  <c:v>1.9920217020495699</c:v>
                </c:pt>
                <c:pt idx="2">
                  <c:v>10.482592727580926</c:v>
                </c:pt>
                <c:pt idx="3">
                  <c:v>10.623859019775018</c:v>
                </c:pt>
                <c:pt idx="4">
                  <c:v>19.513986328860788</c:v>
                </c:pt>
                <c:pt idx="5">
                  <c:v>19.372720036666696</c:v>
                </c:pt>
                <c:pt idx="6">
                  <c:v>27.863291062198051</c:v>
                </c:pt>
                <c:pt idx="7">
                  <c:v>28.475444995039123</c:v>
                </c:pt>
                <c:pt idx="8">
                  <c:v>2.6041756348906402</c:v>
                </c:pt>
                <c:pt idx="9">
                  <c:v>2.6041756348906402</c:v>
                </c:pt>
                <c:pt idx="10">
                  <c:v>2.6041756348906402</c:v>
                </c:pt>
                <c:pt idx="11">
                  <c:v>2.6041756348906402</c:v>
                </c:pt>
                <c:pt idx="12">
                  <c:v>2.6041756348906402</c:v>
                </c:pt>
                <c:pt idx="14">
                  <c:v>14.21801189693995</c:v>
                </c:pt>
                <c:pt idx="15">
                  <c:v>16.290011896939948</c:v>
                </c:pt>
                <c:pt idx="17">
                  <c:v>15.25401189693995</c:v>
                </c:pt>
                <c:pt idx="18">
                  <c:v>15.25401189693995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-0.59316301538078875</c:v>
                </c:pt>
                <c:pt idx="1">
                  <c:v>12.392416200137756</c:v>
                </c:pt>
                <c:pt idx="2">
                  <c:v>12.792670694687686</c:v>
                </c:pt>
                <c:pt idx="3">
                  <c:v>9.7959985680295603</c:v>
                </c:pt>
                <c:pt idx="4">
                  <c:v>10.21508856820537</c:v>
                </c:pt>
                <c:pt idx="5">
                  <c:v>13.211760694863496</c:v>
                </c:pt>
                <c:pt idx="6">
                  <c:v>13.612015189413428</c:v>
                </c:pt>
                <c:pt idx="7">
                  <c:v>0.62643597389488259</c:v>
                </c:pt>
                <c:pt idx="8">
                  <c:v>-0.59316301538078875</c:v>
                </c:pt>
                <c:pt idx="9">
                  <c:v>-0.59316301538078875</c:v>
                </c:pt>
                <c:pt idx="10">
                  <c:v>-0.59316301538078875</c:v>
                </c:pt>
                <c:pt idx="11">
                  <c:v>-0.59316301538078875</c:v>
                </c:pt>
                <c:pt idx="12">
                  <c:v>-0.59316301538078875</c:v>
                </c:pt>
                <c:pt idx="14">
                  <c:v>6.0792586365766841</c:v>
                </c:pt>
                <c:pt idx="15">
                  <c:v>6.0792586365766841</c:v>
                </c:pt>
                <c:pt idx="17">
                  <c:v>5.0432586365766836</c:v>
                </c:pt>
                <c:pt idx="18">
                  <c:v>7.1152586365766846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2.3312238411000181</c:v>
                </c:pt>
                <c:pt idx="1">
                  <c:v>1.7653156979009843</c:v>
                </c:pt>
                <c:pt idx="2">
                  <c:v>10.25725820366482</c:v>
                </c:pt>
                <c:pt idx="3">
                  <c:v>10.387852390556905</c:v>
                </c:pt>
                <c:pt idx="4">
                  <c:v>19.279415720121388</c:v>
                </c:pt>
                <c:pt idx="5">
                  <c:v>19.148821533229306</c:v>
                </c:pt>
                <c:pt idx="6">
                  <c:v>27.64076403899314</c:v>
                </c:pt>
                <c:pt idx="7">
                  <c:v>28.206672182192175</c:v>
                </c:pt>
                <c:pt idx="8">
                  <c:v>2.3312238411000181</c:v>
                </c:pt>
                <c:pt idx="9">
                  <c:v>2.3312238411000181</c:v>
                </c:pt>
                <c:pt idx="10">
                  <c:v>2.3312238411000181</c:v>
                </c:pt>
                <c:pt idx="11">
                  <c:v>2.3312238411000181</c:v>
                </c:pt>
                <c:pt idx="12">
                  <c:v>2.3312238411000181</c:v>
                </c:pt>
                <c:pt idx="14">
                  <c:v>13.968740524939154</c:v>
                </c:pt>
                <c:pt idx="15">
                  <c:v>16.040740524939153</c:v>
                </c:pt>
                <c:pt idx="17">
                  <c:v>15.004740524939153</c:v>
                </c:pt>
                <c:pt idx="18">
                  <c:v>15.004740524939153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-0.549527119863781</c:v>
                </c:pt>
                <c:pt idx="1">
                  <c:v>12.43814965365738</c:v>
                </c:pt>
                <c:pt idx="2">
                  <c:v>12.808166516518286</c:v>
                </c:pt>
                <c:pt idx="3">
                  <c:v>9.8110103380134035</c:v>
                </c:pt>
                <c:pt idx="4">
                  <c:v>10.198439759126586</c:v>
                </c:pt>
                <c:pt idx="5">
                  <c:v>13.19559593763147</c:v>
                </c:pt>
                <c:pt idx="6">
                  <c:v>13.565612800492374</c:v>
                </c:pt>
                <c:pt idx="7">
                  <c:v>0.57793602697121516</c:v>
                </c:pt>
                <c:pt idx="8">
                  <c:v>-0.549527119863781</c:v>
                </c:pt>
                <c:pt idx="9">
                  <c:v>-0.549527119863781</c:v>
                </c:pt>
                <c:pt idx="10">
                  <c:v>-0.549527119863781</c:v>
                </c:pt>
                <c:pt idx="11">
                  <c:v>-0.549527119863781</c:v>
                </c:pt>
                <c:pt idx="12">
                  <c:v>-0.549527119863781</c:v>
                </c:pt>
                <c:pt idx="14">
                  <c:v>6.0778059050127897</c:v>
                </c:pt>
                <c:pt idx="15">
                  <c:v>6.0778059050127897</c:v>
                </c:pt>
                <c:pt idx="17">
                  <c:v>5.0418059050127892</c:v>
                </c:pt>
                <c:pt idx="18">
                  <c:v>7.1138059050127902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1.8792545211557137</c:v>
                </c:pt>
                <c:pt idx="1">
                  <c:v>1.4100828092154449</c:v>
                </c:pt>
                <c:pt idx="2">
                  <c:v>9.9045453906870744</c:v>
                </c:pt>
                <c:pt idx="3">
                  <c:v>10.012815785750213</c:v>
                </c:pt>
                <c:pt idx="4">
                  <c:v>18.907017782820507</c:v>
                </c:pt>
                <c:pt idx="5">
                  <c:v>18.798747387757366</c:v>
                </c:pt>
                <c:pt idx="6">
                  <c:v>27.293209969228997</c:v>
                </c:pt>
                <c:pt idx="7">
                  <c:v>27.762381681169266</c:v>
                </c:pt>
                <c:pt idx="8">
                  <c:v>1.8792545211557137</c:v>
                </c:pt>
                <c:pt idx="9">
                  <c:v>1.8792545211557137</c:v>
                </c:pt>
                <c:pt idx="10">
                  <c:v>1.8792545211557137</c:v>
                </c:pt>
                <c:pt idx="11">
                  <c:v>1.8792545211557137</c:v>
                </c:pt>
                <c:pt idx="12">
                  <c:v>1.8792545211557137</c:v>
                </c:pt>
                <c:pt idx="14">
                  <c:v>13.565774285773999</c:v>
                </c:pt>
                <c:pt idx="15">
                  <c:v>15.637774285773999</c:v>
                </c:pt>
                <c:pt idx="17">
                  <c:v>14.601774285773999</c:v>
                </c:pt>
                <c:pt idx="18">
                  <c:v>14.601774285773999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-0.45728669845894837</c:v>
                </c:pt>
                <c:pt idx="1">
                  <c:v>12.534244308497662</c:v>
                </c:pt>
                <c:pt idx="2">
                  <c:v>12.841010427843223</c:v>
                </c:pt>
                <c:pt idx="3">
                  <c:v>9.8429648108532355</c:v>
                </c:pt>
                <c:pt idx="4">
                  <c:v>10.164166982873882</c:v>
                </c:pt>
                <c:pt idx="5">
                  <c:v>13.162212599863869</c:v>
                </c:pt>
                <c:pt idx="6">
                  <c:v>13.46897871920943</c:v>
                </c:pt>
                <c:pt idx="7">
                  <c:v>0.47744771225281807</c:v>
                </c:pt>
                <c:pt idx="8">
                  <c:v>-0.45728669845894837</c:v>
                </c:pt>
                <c:pt idx="9">
                  <c:v>-0.45728669845894837</c:v>
                </c:pt>
                <c:pt idx="10">
                  <c:v>-0.45728669845894837</c:v>
                </c:pt>
                <c:pt idx="11">
                  <c:v>-0.45728669845894837</c:v>
                </c:pt>
                <c:pt idx="12">
                  <c:v>-0.45728669845894837</c:v>
                </c:pt>
                <c:pt idx="14">
                  <c:v>6.0754813976137747</c:v>
                </c:pt>
                <c:pt idx="15">
                  <c:v>6.0754813976137747</c:v>
                </c:pt>
                <c:pt idx="17">
                  <c:v>5.0394813976137742</c:v>
                </c:pt>
                <c:pt idx="18">
                  <c:v>7.1114813976137752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1.4001542770299442</c:v>
                </c:pt>
                <c:pt idx="1">
                  <c:v>1.0410871693177102</c:v>
                </c:pt>
                <c:pt idx="2">
                  <c:v>9.5378442486369455</c:v>
                </c:pt>
                <c:pt idx="3">
                  <c:v>9.6207058888782306</c:v>
                </c:pt>
                <c:pt idx="4">
                  <c:v>18.517310360165428</c:v>
                </c:pt>
                <c:pt idx="5">
                  <c:v>18.434448719924145</c:v>
                </c:pt>
                <c:pt idx="6">
                  <c:v>26.931205799243379</c:v>
                </c:pt>
                <c:pt idx="7">
                  <c:v>27.290272906955611</c:v>
                </c:pt>
                <c:pt idx="8">
                  <c:v>1.4001542770299442</c:v>
                </c:pt>
                <c:pt idx="9">
                  <c:v>1.4001542770299442</c:v>
                </c:pt>
                <c:pt idx="10">
                  <c:v>1.4001542770299442</c:v>
                </c:pt>
                <c:pt idx="11">
                  <c:v>1.4001542770299442</c:v>
                </c:pt>
                <c:pt idx="12">
                  <c:v>1.4001542770299442</c:v>
                </c:pt>
                <c:pt idx="14">
                  <c:v>13.141574692945492</c:v>
                </c:pt>
                <c:pt idx="15">
                  <c:v>15.213574692945491</c:v>
                </c:pt>
                <c:pt idx="17">
                  <c:v>14.177574692945491</c:v>
                </c:pt>
                <c:pt idx="18">
                  <c:v>14.177574692945491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-0.35168823281198419</c:v>
                </c:pt>
                <c:pt idx="1">
                  <c:v>12.643352006146847</c:v>
                </c:pt>
                <c:pt idx="2">
                  <c:v>12.878126653497153</c:v>
                </c:pt>
                <c:pt idx="3">
                  <c:v>9.8792712137374235</c:v>
                </c:pt>
                <c:pt idx="4">
                  <c:v>10.125094079786567</c:v>
                </c:pt>
                <c:pt idx="5">
                  <c:v>13.123949519546297</c:v>
                </c:pt>
                <c:pt idx="6">
                  <c:v>13.358724166896604</c:v>
                </c:pt>
                <c:pt idx="7">
                  <c:v>0.36368392793777304</c:v>
                </c:pt>
                <c:pt idx="8">
                  <c:v>-0.35168823281198419</c:v>
                </c:pt>
                <c:pt idx="9">
                  <c:v>-0.35168823281198419</c:v>
                </c:pt>
                <c:pt idx="10">
                  <c:v>-0.35168823281198419</c:v>
                </c:pt>
                <c:pt idx="11">
                  <c:v>-0.35168823281198419</c:v>
                </c:pt>
                <c:pt idx="12">
                  <c:v>-0.35168823281198419</c:v>
                </c:pt>
                <c:pt idx="14">
                  <c:v>6.0730371055284138</c:v>
                </c:pt>
                <c:pt idx="15">
                  <c:v>6.0730371055284138</c:v>
                </c:pt>
                <c:pt idx="17">
                  <c:v>5.0370371055284133</c:v>
                </c:pt>
                <c:pt idx="18">
                  <c:v>7.1090371055284143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0.8808509527296261</c:v>
                </c:pt>
                <c:pt idx="1">
                  <c:v>0.64870688040331637</c:v>
                </c:pt>
                <c:pt idx="2">
                  <c:v>9.1473515285656095</c:v>
                </c:pt>
                <c:pt idx="3">
                  <c:v>9.2009232375639893</c:v>
                </c:pt>
                <c:pt idx="4">
                  <c:v>18.099504104463328</c:v>
                </c:pt>
                <c:pt idx="5">
                  <c:v>18.045932395464948</c:v>
                </c:pt>
                <c:pt idx="6">
                  <c:v>26.544577043627243</c:v>
                </c:pt>
                <c:pt idx="7">
                  <c:v>26.776721115953553</c:v>
                </c:pt>
                <c:pt idx="8">
                  <c:v>0.8808509527296261</c:v>
                </c:pt>
                <c:pt idx="9">
                  <c:v>0.8808509527296261</c:v>
                </c:pt>
                <c:pt idx="10">
                  <c:v>0.8808509527296261</c:v>
                </c:pt>
                <c:pt idx="11">
                  <c:v>0.8808509527296261</c:v>
                </c:pt>
                <c:pt idx="12">
                  <c:v>0.8808509527296261</c:v>
                </c:pt>
                <c:pt idx="14">
                  <c:v>12.684404130599169</c:v>
                </c:pt>
                <c:pt idx="15">
                  <c:v>14.756404130599169</c:v>
                </c:pt>
                <c:pt idx="17">
                  <c:v>13.720404130599169</c:v>
                </c:pt>
                <c:pt idx="18">
                  <c:v>13.720404130599169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-0.22900652796095633</c:v>
                </c:pt>
                <c:pt idx="1">
                  <c:v>12.768920580993139</c:v>
                </c:pt>
                <c:pt idx="2">
                  <c:v>12.92070708982188</c:v>
                </c:pt>
                <c:pt idx="3">
                  <c:v>9.9211854492940112</c:v>
                </c:pt>
                <c:pt idx="4">
                  <c:v>10.080114852655869</c:v>
                </c:pt>
                <c:pt idx="5">
                  <c:v>13.079636493183738</c:v>
                </c:pt>
                <c:pt idx="6">
                  <c:v>13.231423002012477</c:v>
                </c:pt>
                <c:pt idx="7">
                  <c:v>0.23349589305838267</c:v>
                </c:pt>
                <c:pt idx="8">
                  <c:v>-0.22900652796095633</c:v>
                </c:pt>
                <c:pt idx="9">
                  <c:v>-0.22900652796095633</c:v>
                </c:pt>
                <c:pt idx="10">
                  <c:v>-0.22900652796095633</c:v>
                </c:pt>
                <c:pt idx="11">
                  <c:v>-0.22900652796095633</c:v>
                </c:pt>
                <c:pt idx="12">
                  <c:v>-0.22900652796095633</c:v>
                </c:pt>
                <c:pt idx="14">
                  <c:v>6.070631743466115</c:v>
                </c:pt>
                <c:pt idx="15">
                  <c:v>6.070631743466115</c:v>
                </c:pt>
                <c:pt idx="17">
                  <c:v>5.0346317434661145</c:v>
                </c:pt>
                <c:pt idx="18">
                  <c:v>7.1066317434661155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0.39979776305009801</c:v>
                </c:pt>
                <c:pt idx="1">
                  <c:v>0.29102409871851048</c:v>
                </c:pt>
                <c:pt idx="2">
                  <c:v>8.7907265505063048</c:v>
                </c:pt>
                <c:pt idx="3">
                  <c:v>8.8158281653520554</c:v>
                </c:pt>
                <c:pt idx="4">
                  <c:v>17.715516614871039</c:v>
                </c:pt>
                <c:pt idx="5">
                  <c:v>17.69041500002529</c:v>
                </c:pt>
                <c:pt idx="6">
                  <c:v>26.19011745181308</c:v>
                </c:pt>
                <c:pt idx="7">
                  <c:v>26.298891116144667</c:v>
                </c:pt>
                <c:pt idx="8">
                  <c:v>0.39979776305009801</c:v>
                </c:pt>
                <c:pt idx="9">
                  <c:v>0.39979776305009801</c:v>
                </c:pt>
                <c:pt idx="10">
                  <c:v>0.39979776305009801</c:v>
                </c:pt>
                <c:pt idx="11">
                  <c:v>0.39979776305009801</c:v>
                </c:pt>
                <c:pt idx="12">
                  <c:v>0.39979776305009801</c:v>
                </c:pt>
                <c:pt idx="14">
                  <c:v>12.262560903756221</c:v>
                </c:pt>
                <c:pt idx="15">
                  <c:v>14.33456090375622</c:v>
                </c:pt>
                <c:pt idx="17">
                  <c:v>13.29856090375622</c:v>
                </c:pt>
                <c:pt idx="18">
                  <c:v>13.29856090375622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-0.10822563912568636</c:v>
                </c:pt>
                <c:pt idx="1">
                  <c:v>12.891319287137998</c:v>
                </c:pt>
                <c:pt idx="2">
                  <c:v>12.962440529200958</c:v>
                </c:pt>
                <c:pt idx="3">
                  <c:v>9.9625455462170311</c:v>
                </c:pt>
                <c:pt idx="4">
                  <c:v>10.037013670259425</c:v>
                </c:pt>
                <c:pt idx="5">
                  <c:v>13.036908653243351</c:v>
                </c:pt>
                <c:pt idx="6">
                  <c:v>13.108029895306311</c:v>
                </c:pt>
                <c:pt idx="7">
                  <c:v>0.10848496904262779</c:v>
                </c:pt>
                <c:pt idx="8">
                  <c:v>-0.10822563912568636</c:v>
                </c:pt>
                <c:pt idx="9">
                  <c:v>-0.10822563912568636</c:v>
                </c:pt>
                <c:pt idx="10">
                  <c:v>-0.10822563912568636</c:v>
                </c:pt>
                <c:pt idx="11">
                  <c:v>-0.10822563912568636</c:v>
                </c:pt>
                <c:pt idx="12">
                  <c:v>-0.10822563912568636</c:v>
                </c:pt>
                <c:pt idx="14">
                  <c:v>6.0692720418232655</c:v>
                </c:pt>
                <c:pt idx="15">
                  <c:v>6.0692720418232655</c:v>
                </c:pt>
                <c:pt idx="17">
                  <c:v>5.033272041823265</c:v>
                </c:pt>
                <c:pt idx="18">
                  <c:v>7.105272041823266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8.5</c:v>
                </c:pt>
                <c:pt idx="3">
                  <c:v>8.5</c:v>
                </c:pt>
                <c:pt idx="4">
                  <c:v>17.399999999999999</c:v>
                </c:pt>
                <c:pt idx="5">
                  <c:v>17.399999999999999</c:v>
                </c:pt>
                <c:pt idx="6">
                  <c:v>25.9</c:v>
                </c:pt>
                <c:pt idx="7">
                  <c:v>25.9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11.914</c:v>
                </c:pt>
                <c:pt idx="15">
                  <c:v>13.985999999999999</c:v>
                </c:pt>
                <c:pt idx="17">
                  <c:v>12.95</c:v>
                </c:pt>
                <c:pt idx="18">
                  <c:v>12.95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13</c:v>
                </c:pt>
                <c:pt idx="6">
                  <c:v>13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6.0693548387096774</c:v>
                </c:pt>
                <c:pt idx="15">
                  <c:v>6.0693548387096774</c:v>
                </c:pt>
                <c:pt idx="17">
                  <c:v>5.0333548387096769</c:v>
                </c:pt>
                <c:pt idx="18">
                  <c:v>7.1053548387096779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885272"/>
        <c:axId val="520531608"/>
      </c:scatterChart>
      <c:valAx>
        <c:axId val="5858852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20531608"/>
        <c:crosses val="autoZero"/>
        <c:crossBetween val="midCat"/>
        <c:majorUnit val="5"/>
      </c:valAx>
      <c:valAx>
        <c:axId val="520531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58588527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0"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91</v>
      </c>
      <c r="C1" s="28" t="s">
        <v>92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workbookViewId="0">
      <selection activeCell="L7" sqref="L7"/>
    </sheetView>
  </sheetViews>
  <sheetFormatPr defaultRowHeight="12.75" x14ac:dyDescent="0.2"/>
  <cols>
    <col min="1" max="5" width="9.140625" style="35"/>
    <col min="6" max="9" width="10.28515625" style="35" bestFit="1" customWidth="1"/>
    <col min="10" max="16384" width="9.140625" style="35"/>
  </cols>
  <sheetData>
    <row r="1" spans="1:9" ht="15" x14ac:dyDescent="0.2">
      <c r="A1" s="37" t="s">
        <v>81</v>
      </c>
      <c r="B1" s="37" t="s">
        <v>3</v>
      </c>
      <c r="C1" s="37" t="s">
        <v>5</v>
      </c>
      <c r="D1" s="37" t="s">
        <v>4</v>
      </c>
      <c r="E1" s="37"/>
      <c r="F1" s="37" t="s">
        <v>82</v>
      </c>
      <c r="G1" s="37" t="s">
        <v>83</v>
      </c>
      <c r="H1" s="37" t="s">
        <v>84</v>
      </c>
      <c r="I1" s="37" t="s">
        <v>85</v>
      </c>
    </row>
    <row r="2" spans="1:9" ht="15" x14ac:dyDescent="0.2">
      <c r="A2" s="37" t="s">
        <v>86</v>
      </c>
      <c r="B2" s="37"/>
      <c r="C2" s="37"/>
      <c r="D2" s="37">
        <v>6</v>
      </c>
      <c r="E2" s="37" t="s">
        <v>0</v>
      </c>
      <c r="F2" s="37">
        <v>14.028</v>
      </c>
      <c r="G2" s="37">
        <v>-0.02</v>
      </c>
      <c r="H2" s="37"/>
      <c r="I2" s="37"/>
    </row>
    <row r="3" spans="1:9" ht="15" x14ac:dyDescent="0.2">
      <c r="A3" s="37" t="s">
        <v>86</v>
      </c>
      <c r="B3" s="37"/>
      <c r="C3" s="37"/>
      <c r="D3" s="37">
        <v>6</v>
      </c>
      <c r="E3" s="37" t="s">
        <v>1</v>
      </c>
      <c r="F3" s="37">
        <v>-0.2</v>
      </c>
      <c r="G3" s="37">
        <v>16.146000000000001</v>
      </c>
      <c r="H3" s="37"/>
      <c r="I3" s="37"/>
    </row>
    <row r="4" spans="1:9" ht="15" x14ac:dyDescent="0.2">
      <c r="A4" s="37" t="s">
        <v>86</v>
      </c>
      <c r="B4" s="37"/>
      <c r="C4" s="37"/>
      <c r="D4" s="37">
        <v>6</v>
      </c>
      <c r="E4" s="37" t="s">
        <v>2</v>
      </c>
      <c r="F4" s="37">
        <v>1.4999999999999999E-2</v>
      </c>
      <c r="G4" s="37">
        <v>-3.0000000000000001E-3</v>
      </c>
      <c r="H4" s="37"/>
      <c r="I4" s="37"/>
    </row>
    <row r="5" spans="1:9" ht="15" x14ac:dyDescent="0.2">
      <c r="A5" s="37" t="s">
        <v>86</v>
      </c>
      <c r="B5" s="37"/>
      <c r="C5" s="37"/>
      <c r="D5" s="37">
        <v>5</v>
      </c>
      <c r="E5" s="37" t="s">
        <v>0</v>
      </c>
      <c r="F5" s="37">
        <v>12.505000000000001</v>
      </c>
      <c r="G5" s="37">
        <v>-2.3E-2</v>
      </c>
      <c r="H5" s="37"/>
      <c r="I5" s="37"/>
    </row>
    <row r="6" spans="1:9" ht="15" x14ac:dyDescent="0.2">
      <c r="A6" s="37" t="s">
        <v>86</v>
      </c>
      <c r="B6" s="37"/>
      <c r="C6" s="37"/>
      <c r="D6" s="37">
        <v>5</v>
      </c>
      <c r="E6" s="37" t="s">
        <v>1</v>
      </c>
      <c r="F6" s="37">
        <v>-0.29699999999999999</v>
      </c>
      <c r="G6" s="37">
        <v>14.250999999999999</v>
      </c>
      <c r="H6" s="37"/>
      <c r="I6" s="37"/>
    </row>
    <row r="7" spans="1:9" ht="15" x14ac:dyDescent="0.2">
      <c r="A7" s="37" t="s">
        <v>86</v>
      </c>
      <c r="B7" s="37"/>
      <c r="C7" s="37"/>
      <c r="D7" s="37">
        <v>5</v>
      </c>
      <c r="E7" s="37" t="s">
        <v>2</v>
      </c>
      <c r="F7" s="37">
        <v>2.3E-2</v>
      </c>
      <c r="G7" s="37">
        <v>-3.0000000000000001E-3</v>
      </c>
      <c r="H7" s="37"/>
      <c r="I7" s="37"/>
    </row>
    <row r="8" spans="1:9" ht="15" x14ac:dyDescent="0.2">
      <c r="A8" s="37" t="s">
        <v>86</v>
      </c>
      <c r="B8" s="37"/>
      <c r="C8" s="37"/>
      <c r="D8" s="37">
        <v>4</v>
      </c>
      <c r="E8" s="37" t="s">
        <v>0</v>
      </c>
      <c r="F8" s="37">
        <v>10.06</v>
      </c>
      <c r="G8" s="37">
        <v>-2.7E-2</v>
      </c>
      <c r="H8" s="37"/>
      <c r="I8" s="37"/>
    </row>
    <row r="9" spans="1:9" ht="15" x14ac:dyDescent="0.2">
      <c r="A9" s="37" t="s">
        <v>86</v>
      </c>
      <c r="B9" s="37"/>
      <c r="C9" s="37"/>
      <c r="D9" s="37">
        <v>4</v>
      </c>
      <c r="E9" s="37" t="s">
        <v>1</v>
      </c>
      <c r="F9" s="37">
        <v>-0.32100000000000001</v>
      </c>
      <c r="G9" s="37">
        <v>11.394</v>
      </c>
      <c r="H9" s="37"/>
      <c r="I9" s="37"/>
    </row>
    <row r="10" spans="1:9" ht="15" x14ac:dyDescent="0.2">
      <c r="A10" s="37" t="s">
        <v>86</v>
      </c>
      <c r="B10" s="37"/>
      <c r="C10" s="37"/>
      <c r="D10" s="37">
        <v>4</v>
      </c>
      <c r="E10" s="37" t="s">
        <v>2</v>
      </c>
      <c r="F10" s="37">
        <v>2.5000000000000001E-2</v>
      </c>
      <c r="G10" s="37">
        <v>-4.0000000000000001E-3</v>
      </c>
      <c r="H10" s="37"/>
      <c r="I10" s="37"/>
    </row>
    <row r="11" spans="1:9" ht="15" x14ac:dyDescent="0.2">
      <c r="A11" s="37" t="s">
        <v>86</v>
      </c>
      <c r="B11" s="37"/>
      <c r="C11" s="37"/>
      <c r="D11" s="37">
        <v>3</v>
      </c>
      <c r="E11" s="37" t="s">
        <v>0</v>
      </c>
      <c r="F11" s="37">
        <v>7.5019999999999998</v>
      </c>
      <c r="G11" s="37">
        <v>-3.2000000000000001E-2</v>
      </c>
      <c r="H11" s="37"/>
      <c r="I11" s="37"/>
    </row>
    <row r="12" spans="1:9" ht="15" x14ac:dyDescent="0.2">
      <c r="A12" s="37" t="s">
        <v>86</v>
      </c>
      <c r="B12" s="37"/>
      <c r="C12" s="37"/>
      <c r="D12" s="37">
        <v>3</v>
      </c>
      <c r="E12" s="37" t="s">
        <v>1</v>
      </c>
      <c r="F12" s="37">
        <v>-0.30499999999999999</v>
      </c>
      <c r="G12" s="37">
        <v>8.3870000000000005</v>
      </c>
      <c r="H12" s="37"/>
      <c r="I12" s="37"/>
    </row>
    <row r="13" spans="1:9" ht="15" x14ac:dyDescent="0.2">
      <c r="A13" s="37" t="s">
        <v>86</v>
      </c>
      <c r="B13" s="37"/>
      <c r="C13" s="37"/>
      <c r="D13" s="37">
        <v>3</v>
      </c>
      <c r="E13" s="37" t="s">
        <v>2</v>
      </c>
      <c r="F13" s="37">
        <v>2.3E-2</v>
      </c>
      <c r="G13" s="37">
        <v>-5.0000000000000001E-3</v>
      </c>
      <c r="H13" s="37"/>
      <c r="I13" s="37"/>
    </row>
    <row r="14" spans="1:9" ht="15" x14ac:dyDescent="0.2">
      <c r="A14" s="37" t="s">
        <v>86</v>
      </c>
      <c r="B14" s="37"/>
      <c r="C14" s="37"/>
      <c r="D14" s="37">
        <v>2</v>
      </c>
      <c r="E14" s="37" t="s">
        <v>0</v>
      </c>
      <c r="F14" s="37">
        <v>4.7370000000000001</v>
      </c>
      <c r="G14" s="37">
        <v>-3.3000000000000002E-2</v>
      </c>
      <c r="H14" s="37"/>
      <c r="I14" s="37"/>
    </row>
    <row r="15" spans="1:9" ht="15" x14ac:dyDescent="0.2">
      <c r="A15" s="37" t="s">
        <v>86</v>
      </c>
      <c r="B15" s="37"/>
      <c r="C15" s="37"/>
      <c r="D15" s="37">
        <v>2</v>
      </c>
      <c r="E15" s="37" t="s">
        <v>1</v>
      </c>
      <c r="F15" s="37">
        <v>-0.24</v>
      </c>
      <c r="G15" s="37">
        <v>5.2110000000000003</v>
      </c>
      <c r="H15" s="37"/>
      <c r="I15" s="37"/>
    </row>
    <row r="16" spans="1:9" ht="15" x14ac:dyDescent="0.2">
      <c r="A16" s="37" t="s">
        <v>86</v>
      </c>
      <c r="B16" s="37"/>
      <c r="C16" s="37"/>
      <c r="D16" s="37">
        <v>2</v>
      </c>
      <c r="E16" s="37" t="s">
        <v>2</v>
      </c>
      <c r="F16" s="37">
        <v>1.7999999999999999E-2</v>
      </c>
      <c r="G16" s="37">
        <v>-5.0000000000000001E-3</v>
      </c>
      <c r="H16" s="37"/>
      <c r="I16" s="37"/>
    </row>
    <row r="17" spans="1:9" ht="15" x14ac:dyDescent="0.2">
      <c r="A17" s="37" t="s">
        <v>86</v>
      </c>
      <c r="B17" s="37"/>
      <c r="C17" s="37"/>
      <c r="D17" s="37">
        <v>1</v>
      </c>
      <c r="E17" s="37" t="s">
        <v>0</v>
      </c>
      <c r="F17" s="37">
        <v>2.161</v>
      </c>
      <c r="G17" s="37">
        <v>-2.3E-2</v>
      </c>
      <c r="H17" s="37"/>
      <c r="I17" s="37"/>
    </row>
    <row r="18" spans="1:9" ht="15" x14ac:dyDescent="0.2">
      <c r="A18" s="37" t="s">
        <v>86</v>
      </c>
      <c r="B18" s="37"/>
      <c r="C18" s="37"/>
      <c r="D18" s="37">
        <v>1</v>
      </c>
      <c r="E18" s="37" t="s">
        <v>1</v>
      </c>
      <c r="F18" s="37">
        <v>-0.14399999999999999</v>
      </c>
      <c r="G18" s="37">
        <v>2.2709999999999999</v>
      </c>
      <c r="H18" s="37"/>
      <c r="I18" s="37"/>
    </row>
    <row r="19" spans="1:9" ht="15" x14ac:dyDescent="0.2">
      <c r="A19" s="37" t="s">
        <v>86</v>
      </c>
      <c r="B19" s="37"/>
      <c r="C19" s="37"/>
      <c r="D19" s="37">
        <v>1</v>
      </c>
      <c r="E19" s="37" t="s">
        <v>2</v>
      </c>
      <c r="F19" s="37">
        <v>1.0999999999999999E-2</v>
      </c>
      <c r="G19" s="37">
        <v>-3.0000000000000001E-3</v>
      </c>
      <c r="H19" s="37"/>
      <c r="I19" s="37"/>
    </row>
    <row r="20" spans="1:9" ht="15" x14ac:dyDescent="0.2">
      <c r="A20" s="37" t="s">
        <v>86</v>
      </c>
      <c r="B20" s="37">
        <v>1</v>
      </c>
      <c r="C20" s="37"/>
      <c r="D20" s="37"/>
      <c r="E20" s="37" t="s">
        <v>93</v>
      </c>
      <c r="F20" s="37"/>
      <c r="G20" s="37"/>
      <c r="H20" s="37">
        <v>0.63959999999999995</v>
      </c>
      <c r="I20" s="37">
        <v>0.63959999999999995</v>
      </c>
    </row>
    <row r="21" spans="1:9" ht="15" x14ac:dyDescent="0.2">
      <c r="A21" s="37" t="s">
        <v>86</v>
      </c>
      <c r="B21" s="37">
        <v>1</v>
      </c>
      <c r="C21" s="37"/>
      <c r="D21" s="37"/>
      <c r="E21" s="37" t="s">
        <v>94</v>
      </c>
      <c r="F21" s="37"/>
      <c r="G21" s="37"/>
      <c r="H21" s="37">
        <v>0</v>
      </c>
      <c r="I21" s="37">
        <v>79.665999999999997</v>
      </c>
    </row>
    <row r="22" spans="1:9" ht="15" x14ac:dyDescent="0.2">
      <c r="A22" s="37" t="s">
        <v>86</v>
      </c>
      <c r="B22" s="37">
        <v>1</v>
      </c>
      <c r="C22" s="37">
        <v>0.64</v>
      </c>
      <c r="D22" s="37">
        <v>6</v>
      </c>
      <c r="E22" s="37" t="s">
        <v>0</v>
      </c>
      <c r="F22" s="37"/>
      <c r="G22" s="37"/>
      <c r="H22" s="36">
        <v>2.3437999999999999E-4</v>
      </c>
      <c r="I22" s="36">
        <v>-0.1198</v>
      </c>
    </row>
    <row r="23" spans="1:9" ht="15" x14ac:dyDescent="0.2">
      <c r="A23" s="37" t="s">
        <v>86</v>
      </c>
      <c r="B23" s="37">
        <v>1</v>
      </c>
      <c r="C23" s="37"/>
      <c r="D23" s="37">
        <v>6</v>
      </c>
      <c r="E23" s="37" t="s">
        <v>1</v>
      </c>
      <c r="F23" s="37"/>
      <c r="G23" s="37"/>
      <c r="H23" s="36">
        <v>-3.1119999999999998E-2</v>
      </c>
      <c r="I23" s="36">
        <v>15.903</v>
      </c>
    </row>
    <row r="24" spans="1:9" ht="15" x14ac:dyDescent="0.2">
      <c r="A24" s="37" t="s">
        <v>86</v>
      </c>
      <c r="B24" s="37">
        <v>1</v>
      </c>
      <c r="C24" s="37" t="s">
        <v>87</v>
      </c>
      <c r="D24" s="37">
        <v>6</v>
      </c>
      <c r="E24" s="37" t="s">
        <v>2</v>
      </c>
      <c r="F24" s="37"/>
      <c r="G24" s="37"/>
      <c r="H24" s="36">
        <v>3.0349E-5</v>
      </c>
      <c r="I24" s="36">
        <v>-1.5509999999999999E-2</v>
      </c>
    </row>
    <row r="25" spans="1:9" ht="15" x14ac:dyDescent="0.2">
      <c r="A25" s="37" t="s">
        <v>86</v>
      </c>
      <c r="B25" s="37">
        <v>1</v>
      </c>
      <c r="C25" s="37"/>
      <c r="D25" s="37">
        <v>5</v>
      </c>
      <c r="E25" s="37" t="s">
        <v>0</v>
      </c>
      <c r="F25" s="37"/>
      <c r="G25" s="37"/>
      <c r="H25" s="36">
        <v>2.2180999999999999E-4</v>
      </c>
      <c r="I25" s="36">
        <v>-0.1134</v>
      </c>
    </row>
    <row r="26" spans="1:9" ht="15" x14ac:dyDescent="0.2">
      <c r="A26" s="37" t="s">
        <v>86</v>
      </c>
      <c r="B26" s="37">
        <v>1</v>
      </c>
      <c r="C26" s="37"/>
      <c r="D26" s="37">
        <v>5</v>
      </c>
      <c r="E26" s="37" t="s">
        <v>1</v>
      </c>
      <c r="F26" s="37"/>
      <c r="G26" s="37"/>
      <c r="H26" s="36">
        <v>-2.7539999999999999E-2</v>
      </c>
      <c r="I26" s="36">
        <v>14.074999999999999</v>
      </c>
    </row>
    <row r="27" spans="1:9" ht="15" x14ac:dyDescent="0.2">
      <c r="A27" s="37" t="s">
        <v>86</v>
      </c>
      <c r="B27" s="37">
        <v>1</v>
      </c>
      <c r="C27" s="37"/>
      <c r="D27" s="37">
        <v>5</v>
      </c>
      <c r="E27" s="37" t="s">
        <v>2</v>
      </c>
      <c r="F27" s="37"/>
      <c r="G27" s="37"/>
      <c r="H27" s="36">
        <v>2.8782999999999999E-5</v>
      </c>
      <c r="I27" s="36">
        <v>-1.4710000000000001E-2</v>
      </c>
    </row>
    <row r="28" spans="1:9" ht="15" x14ac:dyDescent="0.2">
      <c r="A28" s="37" t="s">
        <v>86</v>
      </c>
      <c r="B28" s="37">
        <v>1</v>
      </c>
      <c r="C28" s="37"/>
      <c r="D28" s="37">
        <v>4</v>
      </c>
      <c r="E28" s="37" t="s">
        <v>0</v>
      </c>
      <c r="F28" s="37"/>
      <c r="G28" s="37"/>
      <c r="H28" s="36">
        <v>1.9898999999999999E-4</v>
      </c>
      <c r="I28" s="36">
        <v>-0.1017</v>
      </c>
    </row>
    <row r="29" spans="1:9" ht="15" x14ac:dyDescent="0.2">
      <c r="A29" s="37" t="s">
        <v>86</v>
      </c>
      <c r="B29" s="37">
        <v>1</v>
      </c>
      <c r="C29" s="37"/>
      <c r="D29" s="37">
        <v>4</v>
      </c>
      <c r="E29" s="37" t="s">
        <v>1</v>
      </c>
      <c r="F29" s="37"/>
      <c r="G29" s="37"/>
      <c r="H29" s="36">
        <v>-2.2040000000000001E-2</v>
      </c>
      <c r="I29" s="36">
        <v>11.262</v>
      </c>
    </row>
    <row r="30" spans="1:9" ht="15" x14ac:dyDescent="0.2">
      <c r="A30" s="37" t="s">
        <v>86</v>
      </c>
      <c r="B30" s="37">
        <v>1</v>
      </c>
      <c r="C30" s="37"/>
      <c r="D30" s="37">
        <v>4</v>
      </c>
      <c r="E30" s="37" t="s">
        <v>2</v>
      </c>
      <c r="F30" s="37"/>
      <c r="G30" s="37"/>
      <c r="H30" s="36">
        <v>2.6109E-5</v>
      </c>
      <c r="I30" s="36">
        <v>-1.3339999999999999E-2</v>
      </c>
    </row>
    <row r="31" spans="1:9" ht="15" x14ac:dyDescent="0.2">
      <c r="A31" s="37" t="s">
        <v>86</v>
      </c>
      <c r="B31" s="37">
        <v>1</v>
      </c>
      <c r="C31" s="37"/>
      <c r="D31" s="37">
        <v>3</v>
      </c>
      <c r="E31" s="37" t="s">
        <v>0</v>
      </c>
      <c r="F31" s="37"/>
      <c r="G31" s="37"/>
      <c r="H31" s="36">
        <v>1.7363E-4</v>
      </c>
      <c r="I31" s="36">
        <v>-8.8730000000000003E-2</v>
      </c>
    </row>
    <row r="32" spans="1:9" ht="15" x14ac:dyDescent="0.2">
      <c r="A32" s="37" t="s">
        <v>86</v>
      </c>
      <c r="B32" s="37">
        <v>1</v>
      </c>
      <c r="C32" s="37"/>
      <c r="D32" s="37">
        <v>3</v>
      </c>
      <c r="E32" s="37" t="s">
        <v>1</v>
      </c>
      <c r="F32" s="37"/>
      <c r="G32" s="37"/>
      <c r="H32" s="36">
        <v>-1.619E-2</v>
      </c>
      <c r="I32" s="36">
        <v>8.2749000000000006</v>
      </c>
    </row>
    <row r="33" spans="1:9" ht="15" x14ac:dyDescent="0.2">
      <c r="A33" s="37" t="s">
        <v>86</v>
      </c>
      <c r="B33" s="37">
        <v>1</v>
      </c>
      <c r="C33" s="37"/>
      <c r="D33" s="37">
        <v>3</v>
      </c>
      <c r="E33" s="37" t="s">
        <v>2</v>
      </c>
      <c r="F33" s="37"/>
      <c r="G33" s="37"/>
      <c r="H33" s="36">
        <v>2.3153E-5</v>
      </c>
      <c r="I33" s="36">
        <v>-1.183E-2</v>
      </c>
    </row>
    <row r="34" spans="1:9" ht="15" x14ac:dyDescent="0.2">
      <c r="A34" s="37" t="s">
        <v>86</v>
      </c>
      <c r="B34" s="37">
        <v>1</v>
      </c>
      <c r="C34" s="37"/>
      <c r="D34" s="37">
        <v>2</v>
      </c>
      <c r="E34" s="37" t="s">
        <v>0</v>
      </c>
      <c r="F34" s="37"/>
      <c r="G34" s="37"/>
      <c r="H34" s="36">
        <v>1.3391E-4</v>
      </c>
      <c r="I34" s="36">
        <v>-6.8440000000000001E-2</v>
      </c>
    </row>
    <row r="35" spans="1:9" ht="15" x14ac:dyDescent="0.2">
      <c r="A35" s="37" t="s">
        <v>86</v>
      </c>
      <c r="B35" s="37">
        <v>1</v>
      </c>
      <c r="C35" s="37"/>
      <c r="D35" s="37">
        <v>2</v>
      </c>
      <c r="E35" s="37" t="s">
        <v>1</v>
      </c>
      <c r="F35" s="37"/>
      <c r="G35" s="37"/>
      <c r="H35" s="36">
        <v>-1.0019999999999999E-2</v>
      </c>
      <c r="I35" s="36">
        <v>5.1212</v>
      </c>
    </row>
    <row r="36" spans="1:9" ht="15" x14ac:dyDescent="0.2">
      <c r="A36" s="37" t="s">
        <v>86</v>
      </c>
      <c r="B36" s="37">
        <v>1</v>
      </c>
      <c r="C36" s="37"/>
      <c r="D36" s="37">
        <v>2</v>
      </c>
      <c r="E36" s="37" t="s">
        <v>2</v>
      </c>
      <c r="F36" s="37"/>
      <c r="G36" s="37"/>
      <c r="H36" s="36">
        <v>1.8156999999999999E-5</v>
      </c>
      <c r="I36" s="36">
        <v>-9.2790000000000008E-3</v>
      </c>
    </row>
    <row r="37" spans="1:9" ht="15" x14ac:dyDescent="0.2">
      <c r="A37" s="37" t="s">
        <v>86</v>
      </c>
      <c r="B37" s="37">
        <v>1</v>
      </c>
      <c r="C37" s="37"/>
      <c r="D37" s="37">
        <v>1</v>
      </c>
      <c r="E37" s="37" t="s">
        <v>0</v>
      </c>
      <c r="F37" s="37"/>
      <c r="G37" s="37"/>
      <c r="H37" s="36">
        <v>7.5655000000000007E-5</v>
      </c>
      <c r="I37" s="36">
        <v>-3.866E-2</v>
      </c>
    </row>
    <row r="38" spans="1:9" ht="15" x14ac:dyDescent="0.2">
      <c r="A38" s="37" t="s">
        <v>86</v>
      </c>
      <c r="B38" s="37">
        <v>1</v>
      </c>
      <c r="C38" s="37"/>
      <c r="D38" s="37">
        <v>1</v>
      </c>
      <c r="E38" s="37" t="s">
        <v>1</v>
      </c>
      <c r="F38" s="37"/>
      <c r="G38" s="37"/>
      <c r="H38" s="36">
        <v>-4.3499999999999997E-3</v>
      </c>
      <c r="I38" s="36">
        <v>2.2231999999999998</v>
      </c>
    </row>
    <row r="39" spans="1:9" ht="15" x14ac:dyDescent="0.2">
      <c r="A39" s="37" t="s">
        <v>86</v>
      </c>
      <c r="B39" s="37">
        <v>1</v>
      </c>
      <c r="C39" s="37"/>
      <c r="D39" s="37">
        <v>1</v>
      </c>
      <c r="E39" s="37" t="s">
        <v>2</v>
      </c>
      <c r="F39" s="37"/>
      <c r="G39" s="37"/>
      <c r="H39" s="36">
        <v>1.0325E-5</v>
      </c>
      <c r="I39" s="36">
        <v>-5.2760000000000003E-3</v>
      </c>
    </row>
    <row r="40" spans="1:9" ht="15" x14ac:dyDescent="0.2">
      <c r="A40" s="37" t="s">
        <v>86</v>
      </c>
      <c r="B40" s="37">
        <v>2</v>
      </c>
      <c r="C40" s="37"/>
      <c r="D40" s="37"/>
      <c r="E40" s="37" t="s">
        <v>93</v>
      </c>
      <c r="F40" s="37"/>
      <c r="G40" s="37"/>
      <c r="H40" s="37">
        <v>0.57089999999999996</v>
      </c>
      <c r="I40" s="37">
        <v>0.57089999999999996</v>
      </c>
    </row>
    <row r="41" spans="1:9" ht="15" x14ac:dyDescent="0.2">
      <c r="A41" s="37" t="s">
        <v>86</v>
      </c>
      <c r="B41" s="37">
        <v>2</v>
      </c>
      <c r="C41" s="37"/>
      <c r="D41" s="37"/>
      <c r="E41" s="37" t="s">
        <v>94</v>
      </c>
      <c r="F41" s="37"/>
      <c r="G41" s="37"/>
      <c r="H41" s="37">
        <v>77.980999999999995</v>
      </c>
      <c r="I41" s="37">
        <v>1E-3</v>
      </c>
    </row>
    <row r="42" spans="1:9" ht="15" x14ac:dyDescent="0.2">
      <c r="A42" s="37" t="s">
        <v>86</v>
      </c>
      <c r="B42" s="37">
        <v>2</v>
      </c>
      <c r="C42" s="37">
        <v>0.57099999999999995</v>
      </c>
      <c r="D42" s="37">
        <v>6</v>
      </c>
      <c r="E42" s="37" t="s">
        <v>0</v>
      </c>
      <c r="F42" s="37"/>
      <c r="G42" s="37"/>
      <c r="H42" s="36">
        <v>15.135</v>
      </c>
      <c r="I42" s="36">
        <v>5.2703E-2</v>
      </c>
    </row>
    <row r="43" spans="1:9" ht="15" x14ac:dyDescent="0.2">
      <c r="A43" s="37" t="s">
        <v>86</v>
      </c>
      <c r="B43" s="37">
        <v>2</v>
      </c>
      <c r="C43" s="37" t="s">
        <v>88</v>
      </c>
      <c r="D43" s="37">
        <v>6</v>
      </c>
      <c r="E43" s="37" t="s">
        <v>1</v>
      </c>
      <c r="F43" s="37"/>
      <c r="G43" s="37"/>
      <c r="H43" s="36">
        <v>-3.5070000000000001</v>
      </c>
      <c r="I43" s="36">
        <v>-1.221E-2</v>
      </c>
    </row>
    <row r="44" spans="1:9" ht="15" x14ac:dyDescent="0.2">
      <c r="A44" s="37" t="s">
        <v>86</v>
      </c>
      <c r="B44" s="37">
        <v>2</v>
      </c>
      <c r="C44" s="37"/>
      <c r="D44" s="37">
        <v>6</v>
      </c>
      <c r="E44" s="37" t="s">
        <v>2</v>
      </c>
      <c r="F44" s="37"/>
      <c r="G44" s="37"/>
      <c r="H44" s="36">
        <v>0.27528000000000002</v>
      </c>
      <c r="I44" s="36">
        <v>9.5859999999999999E-4</v>
      </c>
    </row>
    <row r="45" spans="1:9" ht="15" x14ac:dyDescent="0.2">
      <c r="A45" s="37" t="s">
        <v>86</v>
      </c>
      <c r="B45" s="37">
        <v>2</v>
      </c>
      <c r="C45" s="37"/>
      <c r="D45" s="37">
        <v>5</v>
      </c>
      <c r="E45" s="37" t="s">
        <v>0</v>
      </c>
      <c r="F45" s="37"/>
      <c r="G45" s="37"/>
      <c r="H45" s="36">
        <v>13.552</v>
      </c>
      <c r="I45" s="36">
        <v>4.7191999999999998E-2</v>
      </c>
    </row>
    <row r="46" spans="1:9" ht="15" x14ac:dyDescent="0.2">
      <c r="A46" s="37" t="s">
        <v>86</v>
      </c>
      <c r="B46" s="37">
        <v>2</v>
      </c>
      <c r="C46" s="37"/>
      <c r="D46" s="37">
        <v>5</v>
      </c>
      <c r="E46" s="37" t="s">
        <v>1</v>
      </c>
      <c r="F46" s="37"/>
      <c r="G46" s="37"/>
      <c r="H46" s="36">
        <v>-3.246</v>
      </c>
      <c r="I46" s="36">
        <v>-1.1299999999999999E-2</v>
      </c>
    </row>
    <row r="47" spans="1:9" ht="15" x14ac:dyDescent="0.2">
      <c r="A47" s="37" t="s">
        <v>86</v>
      </c>
      <c r="B47" s="37">
        <v>2</v>
      </c>
      <c r="C47" s="37"/>
      <c r="D47" s="37">
        <v>5</v>
      </c>
      <c r="E47" s="37" t="s">
        <v>2</v>
      </c>
      <c r="F47" s="37"/>
      <c r="G47" s="37"/>
      <c r="H47" s="36">
        <v>0.25446999999999997</v>
      </c>
      <c r="I47" s="36">
        <v>8.8614E-4</v>
      </c>
    </row>
    <row r="48" spans="1:9" ht="15" x14ac:dyDescent="0.2">
      <c r="A48" s="37" t="s">
        <v>86</v>
      </c>
      <c r="B48" s="37">
        <v>2</v>
      </c>
      <c r="C48" s="37"/>
      <c r="D48" s="37">
        <v>4</v>
      </c>
      <c r="E48" s="37" t="s">
        <v>0</v>
      </c>
      <c r="F48" s="37"/>
      <c r="G48" s="37"/>
      <c r="H48" s="36">
        <v>10.933</v>
      </c>
      <c r="I48" s="36">
        <v>3.8072000000000002E-2</v>
      </c>
    </row>
    <row r="49" spans="1:9" ht="15" x14ac:dyDescent="0.2">
      <c r="A49" s="37" t="s">
        <v>86</v>
      </c>
      <c r="B49" s="37">
        <v>2</v>
      </c>
      <c r="C49" s="37"/>
      <c r="D49" s="37">
        <v>4</v>
      </c>
      <c r="E49" s="37" t="s">
        <v>1</v>
      </c>
      <c r="F49" s="37"/>
      <c r="G49" s="37"/>
      <c r="H49" s="36">
        <v>-2.6960000000000002</v>
      </c>
      <c r="I49" s="36">
        <v>-9.3889999999999998E-3</v>
      </c>
    </row>
    <row r="50" spans="1:9" ht="15" x14ac:dyDescent="0.2">
      <c r="A50" s="37" t="s">
        <v>86</v>
      </c>
      <c r="B50" s="37">
        <v>2</v>
      </c>
      <c r="C50" s="37"/>
      <c r="D50" s="37">
        <v>4</v>
      </c>
      <c r="E50" s="37" t="s">
        <v>2</v>
      </c>
      <c r="F50" s="37"/>
      <c r="G50" s="37"/>
      <c r="H50" s="36">
        <v>0.21095</v>
      </c>
      <c r="I50" s="36">
        <v>7.3457999999999998E-4</v>
      </c>
    </row>
    <row r="51" spans="1:9" ht="15" x14ac:dyDescent="0.2">
      <c r="A51" s="37" t="s">
        <v>86</v>
      </c>
      <c r="B51" s="37">
        <v>2</v>
      </c>
      <c r="C51" s="37"/>
      <c r="D51" s="37">
        <v>3</v>
      </c>
      <c r="E51" s="37" t="s">
        <v>0</v>
      </c>
      <c r="F51" s="37"/>
      <c r="G51" s="37"/>
      <c r="H51" s="36">
        <v>8.1534999999999993</v>
      </c>
      <c r="I51" s="36">
        <v>2.8392000000000001E-2</v>
      </c>
    </row>
    <row r="52" spans="1:9" ht="15" x14ac:dyDescent="0.2">
      <c r="A52" s="37" t="s">
        <v>86</v>
      </c>
      <c r="B52" s="37">
        <v>2</v>
      </c>
      <c r="C52" s="37"/>
      <c r="D52" s="37">
        <v>3</v>
      </c>
      <c r="E52" s="37" t="s">
        <v>1</v>
      </c>
      <c r="F52" s="37"/>
      <c r="G52" s="37"/>
      <c r="H52" s="36">
        <v>-2.069</v>
      </c>
      <c r="I52" s="36">
        <v>-7.2059999999999997E-3</v>
      </c>
    </row>
    <row r="53" spans="1:9" ht="15" x14ac:dyDescent="0.2">
      <c r="A53" s="37" t="s">
        <v>86</v>
      </c>
      <c r="B53" s="37">
        <v>2</v>
      </c>
      <c r="C53" s="37"/>
      <c r="D53" s="37">
        <v>3</v>
      </c>
      <c r="E53" s="37" t="s">
        <v>2</v>
      </c>
      <c r="F53" s="37"/>
      <c r="G53" s="37"/>
      <c r="H53" s="36">
        <v>0.16142999999999999</v>
      </c>
      <c r="I53" s="36">
        <v>5.6212999999999999E-4</v>
      </c>
    </row>
    <row r="54" spans="1:9" ht="15" x14ac:dyDescent="0.2">
      <c r="A54" s="37" t="s">
        <v>86</v>
      </c>
      <c r="B54" s="37">
        <v>2</v>
      </c>
      <c r="C54" s="37"/>
      <c r="D54" s="37">
        <v>2</v>
      </c>
      <c r="E54" s="37" t="s">
        <v>0</v>
      </c>
      <c r="F54" s="37"/>
      <c r="G54" s="37"/>
      <c r="H54" s="36">
        <v>5.1355000000000004</v>
      </c>
      <c r="I54" s="36">
        <v>1.7883E-2</v>
      </c>
    </row>
    <row r="55" spans="1:9" ht="15" x14ac:dyDescent="0.2">
      <c r="A55" s="37" t="s">
        <v>86</v>
      </c>
      <c r="B55" s="37">
        <v>2</v>
      </c>
      <c r="C55" s="37"/>
      <c r="D55" s="37">
        <v>2</v>
      </c>
      <c r="E55" s="37" t="s">
        <v>1</v>
      </c>
      <c r="F55" s="37"/>
      <c r="G55" s="37"/>
      <c r="H55" s="36">
        <v>-1.3440000000000001</v>
      </c>
      <c r="I55" s="36">
        <v>-4.679E-3</v>
      </c>
    </row>
    <row r="56" spans="1:9" ht="15" x14ac:dyDescent="0.2">
      <c r="A56" s="37" t="s">
        <v>86</v>
      </c>
      <c r="B56" s="37">
        <v>2</v>
      </c>
      <c r="C56" s="37"/>
      <c r="D56" s="37">
        <v>2</v>
      </c>
      <c r="E56" s="37" t="s">
        <v>2</v>
      </c>
      <c r="F56" s="37"/>
      <c r="G56" s="37"/>
      <c r="H56" s="36">
        <v>0.10435999999999999</v>
      </c>
      <c r="I56" s="36">
        <v>3.6341999999999999E-4</v>
      </c>
    </row>
    <row r="57" spans="1:9" ht="15" x14ac:dyDescent="0.2">
      <c r="A57" s="37" t="s">
        <v>86</v>
      </c>
      <c r="B57" s="37">
        <v>2</v>
      </c>
      <c r="C57" s="37"/>
      <c r="D57" s="37">
        <v>1</v>
      </c>
      <c r="E57" s="37" t="s">
        <v>0</v>
      </c>
      <c r="F57" s="37"/>
      <c r="G57" s="37"/>
      <c r="H57" s="36">
        <v>2.3336999999999999</v>
      </c>
      <c r="I57" s="36">
        <v>8.1262999999999995E-3</v>
      </c>
    </row>
    <row r="58" spans="1:9" ht="15" x14ac:dyDescent="0.2">
      <c r="A58" s="37" t="s">
        <v>86</v>
      </c>
      <c r="B58" s="37">
        <v>2</v>
      </c>
      <c r="C58" s="37"/>
      <c r="D58" s="37">
        <v>1</v>
      </c>
      <c r="E58" s="37" t="s">
        <v>1</v>
      </c>
      <c r="F58" s="37"/>
      <c r="G58" s="37"/>
      <c r="H58" s="36">
        <v>-0.63370000000000004</v>
      </c>
      <c r="I58" s="36">
        <v>-2.2070000000000002E-3</v>
      </c>
    </row>
    <row r="59" spans="1:9" ht="15" x14ac:dyDescent="0.2">
      <c r="A59" s="37" t="s">
        <v>86</v>
      </c>
      <c r="B59" s="37">
        <v>2</v>
      </c>
      <c r="C59" s="37"/>
      <c r="D59" s="37">
        <v>1</v>
      </c>
      <c r="E59" s="37" t="s">
        <v>2</v>
      </c>
      <c r="F59" s="37"/>
      <c r="G59" s="37"/>
      <c r="H59" s="36">
        <v>4.8897000000000003E-2</v>
      </c>
      <c r="I59" s="36">
        <v>1.7027000000000001E-4</v>
      </c>
    </row>
    <row r="60" spans="1:9" ht="15" x14ac:dyDescent="0.2">
      <c r="A60" s="37" t="s">
        <v>86</v>
      </c>
      <c r="B60" s="37">
        <v>3</v>
      </c>
      <c r="C60" s="37"/>
      <c r="D60" s="37"/>
      <c r="E60" s="37" t="s">
        <v>93</v>
      </c>
      <c r="F60" s="37"/>
      <c r="G60" s="37"/>
      <c r="H60" s="37">
        <v>0.54110000000000003</v>
      </c>
      <c r="I60" s="37">
        <v>0.54110000000000003</v>
      </c>
    </row>
    <row r="61" spans="1:9" ht="15" x14ac:dyDescent="0.2">
      <c r="A61" s="37" t="s">
        <v>86</v>
      </c>
      <c r="B61" s="37">
        <v>3</v>
      </c>
      <c r="C61" s="37"/>
      <c r="D61" s="37"/>
      <c r="E61" s="37" t="s">
        <v>94</v>
      </c>
      <c r="F61" s="37"/>
      <c r="G61" s="37"/>
      <c r="H61" s="37">
        <v>2.6389999999999998</v>
      </c>
      <c r="I61" s="37">
        <v>6.0000000000000001E-3</v>
      </c>
    </row>
    <row r="62" spans="1:9" ht="15" x14ac:dyDescent="0.2">
      <c r="A62" s="37" t="s">
        <v>86</v>
      </c>
      <c r="B62" s="37">
        <v>3</v>
      </c>
      <c r="C62" s="37">
        <v>0.54100000000000004</v>
      </c>
      <c r="D62" s="37">
        <v>6</v>
      </c>
      <c r="E62" s="37" t="s">
        <v>0</v>
      </c>
      <c r="F62" s="37"/>
      <c r="G62" s="37"/>
      <c r="H62" s="36">
        <v>-1.111</v>
      </c>
      <c r="I62" s="36">
        <v>5.1721999999999997E-2</v>
      </c>
    </row>
    <row r="63" spans="1:9" ht="15" x14ac:dyDescent="0.2">
      <c r="A63" s="37" t="s">
        <v>86</v>
      </c>
      <c r="B63" s="37">
        <v>3</v>
      </c>
      <c r="C63" s="37"/>
      <c r="D63" s="37">
        <v>6</v>
      </c>
      <c r="E63" s="37" t="s">
        <v>1</v>
      </c>
      <c r="F63" s="37"/>
      <c r="G63" s="37"/>
      <c r="H63" s="36">
        <v>3.3477999999999999</v>
      </c>
      <c r="I63" s="36">
        <v>-0.15579999999999999</v>
      </c>
    </row>
    <row r="64" spans="1:9" ht="15" x14ac:dyDescent="0.2">
      <c r="A64" s="37" t="s">
        <v>86</v>
      </c>
      <c r="B64" s="37">
        <v>3</v>
      </c>
      <c r="C64" s="37"/>
      <c r="D64" s="37">
        <v>6</v>
      </c>
      <c r="E64" s="37" t="s">
        <v>2</v>
      </c>
      <c r="F64" s="37"/>
      <c r="G64" s="37"/>
      <c r="H64" s="36">
        <v>-0.26079999999999998</v>
      </c>
      <c r="I64" s="36">
        <v>1.2137999999999999E-2</v>
      </c>
    </row>
    <row r="65" spans="1:9" ht="15" x14ac:dyDescent="0.2">
      <c r="A65" s="37" t="s">
        <v>86</v>
      </c>
      <c r="B65" s="37">
        <v>3</v>
      </c>
      <c r="C65" s="37"/>
      <c r="D65" s="37">
        <v>5</v>
      </c>
      <c r="E65" s="37" t="s">
        <v>0</v>
      </c>
      <c r="F65" s="37"/>
      <c r="G65" s="37"/>
      <c r="H65" s="36">
        <v>-1.0029999999999999</v>
      </c>
      <c r="I65" s="36">
        <v>4.6679999999999999E-2</v>
      </c>
    </row>
    <row r="66" spans="1:9" ht="15" x14ac:dyDescent="0.2">
      <c r="A66" s="37" t="s">
        <v>86</v>
      </c>
      <c r="B66" s="37">
        <v>3</v>
      </c>
      <c r="C66" s="37"/>
      <c r="D66" s="37">
        <v>5</v>
      </c>
      <c r="E66" s="37" t="s">
        <v>1</v>
      </c>
      <c r="F66" s="37"/>
      <c r="G66" s="37"/>
      <c r="H66" s="36">
        <v>2.9729000000000001</v>
      </c>
      <c r="I66" s="36">
        <v>-0.1384</v>
      </c>
    </row>
    <row r="67" spans="1:9" ht="15" x14ac:dyDescent="0.2">
      <c r="A67" s="37" t="s">
        <v>86</v>
      </c>
      <c r="B67" s="37">
        <v>3</v>
      </c>
      <c r="C67" s="37"/>
      <c r="D67" s="37">
        <v>5</v>
      </c>
      <c r="E67" s="37" t="s">
        <v>2</v>
      </c>
      <c r="F67" s="37"/>
      <c r="G67" s="37"/>
      <c r="H67" s="36">
        <v>-0.23139999999999999</v>
      </c>
      <c r="I67" s="36">
        <v>1.0770999999999999E-2</v>
      </c>
    </row>
    <row r="68" spans="1:9" ht="15" x14ac:dyDescent="0.2">
      <c r="A68" s="37" t="s">
        <v>86</v>
      </c>
      <c r="B68" s="37">
        <v>3</v>
      </c>
      <c r="C68" s="37"/>
      <c r="D68" s="37">
        <v>4</v>
      </c>
      <c r="E68" s="37" t="s">
        <v>0</v>
      </c>
      <c r="F68" s="37"/>
      <c r="G68" s="37"/>
      <c r="H68" s="36">
        <v>-0.8145</v>
      </c>
      <c r="I68" s="36">
        <v>3.7912000000000001E-2</v>
      </c>
    </row>
    <row r="69" spans="1:9" ht="15" x14ac:dyDescent="0.2">
      <c r="A69" s="37" t="s">
        <v>86</v>
      </c>
      <c r="B69" s="37">
        <v>3</v>
      </c>
      <c r="C69" s="37"/>
      <c r="D69" s="37">
        <v>4</v>
      </c>
      <c r="E69" s="37" t="s">
        <v>1</v>
      </c>
      <c r="F69" s="37"/>
      <c r="G69" s="37"/>
      <c r="H69" s="36">
        <v>2.3818000000000001</v>
      </c>
      <c r="I69" s="36">
        <v>-0.1109</v>
      </c>
    </row>
    <row r="70" spans="1:9" ht="15" x14ac:dyDescent="0.2">
      <c r="A70" s="37" t="s">
        <v>86</v>
      </c>
      <c r="B70" s="37">
        <v>3</v>
      </c>
      <c r="C70" s="37"/>
      <c r="D70" s="37">
        <v>4</v>
      </c>
      <c r="E70" s="37" t="s">
        <v>2</v>
      </c>
      <c r="F70" s="37"/>
      <c r="G70" s="37"/>
      <c r="H70" s="36">
        <v>-0.18509999999999999</v>
      </c>
      <c r="I70" s="36">
        <v>8.6174000000000008E-3</v>
      </c>
    </row>
    <row r="71" spans="1:9" ht="15" x14ac:dyDescent="0.2">
      <c r="A71" s="37" t="s">
        <v>86</v>
      </c>
      <c r="B71" s="37">
        <v>3</v>
      </c>
      <c r="C71" s="37"/>
      <c r="D71" s="37">
        <v>3</v>
      </c>
      <c r="E71" s="37" t="s">
        <v>0</v>
      </c>
      <c r="F71" s="37"/>
      <c r="G71" s="37"/>
      <c r="H71" s="36">
        <v>-0.60919999999999996</v>
      </c>
      <c r="I71" s="36">
        <v>2.8358999999999999E-2</v>
      </c>
    </row>
    <row r="72" spans="1:9" ht="15" x14ac:dyDescent="0.2">
      <c r="A72" s="37" t="s">
        <v>86</v>
      </c>
      <c r="B72" s="37">
        <v>3</v>
      </c>
      <c r="C72" s="37"/>
      <c r="D72" s="37">
        <v>3</v>
      </c>
      <c r="E72" s="37" t="s">
        <v>1</v>
      </c>
      <c r="F72" s="37"/>
      <c r="G72" s="37"/>
      <c r="H72" s="36">
        <v>1.7603</v>
      </c>
      <c r="I72" s="36">
        <v>-8.1939999999999999E-2</v>
      </c>
    </row>
    <row r="73" spans="1:9" ht="15" x14ac:dyDescent="0.2">
      <c r="A73" s="37" t="s">
        <v>86</v>
      </c>
      <c r="B73" s="37">
        <v>3</v>
      </c>
      <c r="C73" s="37"/>
      <c r="D73" s="37">
        <v>3</v>
      </c>
      <c r="E73" s="37" t="s">
        <v>2</v>
      </c>
      <c r="F73" s="37"/>
      <c r="G73" s="37"/>
      <c r="H73" s="36">
        <v>-0.13650000000000001</v>
      </c>
      <c r="I73" s="36">
        <v>6.3536E-3</v>
      </c>
    </row>
    <row r="74" spans="1:9" ht="15" x14ac:dyDescent="0.2">
      <c r="A74" s="37" t="s">
        <v>86</v>
      </c>
      <c r="B74" s="37">
        <v>3</v>
      </c>
      <c r="C74" s="37"/>
      <c r="D74" s="37">
        <v>2</v>
      </c>
      <c r="E74" s="37" t="s">
        <v>0</v>
      </c>
      <c r="F74" s="37"/>
      <c r="G74" s="37"/>
      <c r="H74" s="36">
        <v>-0.38440000000000002</v>
      </c>
      <c r="I74" s="36">
        <v>1.7892999999999999E-2</v>
      </c>
    </row>
    <row r="75" spans="1:9" ht="15" x14ac:dyDescent="0.2">
      <c r="A75" s="37" t="s">
        <v>86</v>
      </c>
      <c r="B75" s="37">
        <v>3</v>
      </c>
      <c r="C75" s="37"/>
      <c r="D75" s="37">
        <v>2</v>
      </c>
      <c r="E75" s="37" t="s">
        <v>1</v>
      </c>
      <c r="F75" s="37"/>
      <c r="G75" s="37"/>
      <c r="H75" s="36">
        <v>1.0979000000000001</v>
      </c>
      <c r="I75" s="36">
        <v>-5.1110000000000003E-2</v>
      </c>
    </row>
    <row r="76" spans="1:9" ht="15" x14ac:dyDescent="0.2">
      <c r="A76" s="37" t="s">
        <v>86</v>
      </c>
      <c r="B76" s="37">
        <v>3</v>
      </c>
      <c r="C76" s="37"/>
      <c r="D76" s="37">
        <v>2</v>
      </c>
      <c r="E76" s="37" t="s">
        <v>2</v>
      </c>
      <c r="F76" s="37"/>
      <c r="G76" s="37"/>
      <c r="H76" s="36">
        <v>-8.4830000000000003E-2</v>
      </c>
      <c r="I76" s="36">
        <v>3.9486E-3</v>
      </c>
    </row>
    <row r="77" spans="1:9" ht="15" x14ac:dyDescent="0.2">
      <c r="A77" s="37" t="s">
        <v>86</v>
      </c>
      <c r="B77" s="37">
        <v>3</v>
      </c>
      <c r="C77" s="37"/>
      <c r="D77" s="37">
        <v>1</v>
      </c>
      <c r="E77" s="37" t="s">
        <v>0</v>
      </c>
      <c r="F77" s="37"/>
      <c r="G77" s="37"/>
      <c r="H77" s="36">
        <v>-0.17269999999999999</v>
      </c>
      <c r="I77" s="36">
        <v>8.0365999999999996E-3</v>
      </c>
    </row>
    <row r="78" spans="1:9" ht="15" x14ac:dyDescent="0.2">
      <c r="A78" s="37" t="s">
        <v>86</v>
      </c>
      <c r="B78" s="37">
        <v>3</v>
      </c>
      <c r="C78" s="37"/>
      <c r="D78" s="37">
        <v>1</v>
      </c>
      <c r="E78" s="37" t="s">
        <v>1</v>
      </c>
      <c r="F78" s="37"/>
      <c r="G78" s="37"/>
      <c r="H78" s="36">
        <v>0.48624000000000001</v>
      </c>
      <c r="I78" s="36">
        <v>-2.2630000000000001E-2</v>
      </c>
    </row>
    <row r="79" spans="1:9" ht="15" x14ac:dyDescent="0.2">
      <c r="A79" s="37" t="s">
        <v>86</v>
      </c>
      <c r="B79" s="37">
        <v>3</v>
      </c>
      <c r="C79" s="37"/>
      <c r="D79" s="37">
        <v>1</v>
      </c>
      <c r="E79" s="37" t="s">
        <v>2</v>
      </c>
      <c r="F79" s="37"/>
      <c r="G79" s="37"/>
      <c r="H79" s="36">
        <v>-3.7379999999999997E-2</v>
      </c>
      <c r="I79" s="36">
        <v>1.7401000000000001E-3</v>
      </c>
    </row>
    <row r="80" spans="1:9" ht="15" x14ac:dyDescent="0.2">
      <c r="A80" s="37" t="s">
        <v>86</v>
      </c>
      <c r="B80" s="37">
        <v>4</v>
      </c>
      <c r="C80" s="37"/>
      <c r="D80" s="37"/>
      <c r="E80" s="37" t="s">
        <v>93</v>
      </c>
      <c r="F80" s="37"/>
      <c r="G80" s="37"/>
      <c r="H80" s="37">
        <v>0.224</v>
      </c>
      <c r="I80" s="37">
        <v>0.224</v>
      </c>
    </row>
    <row r="81" spans="1:9" ht="15" x14ac:dyDescent="0.2">
      <c r="A81" s="37" t="s">
        <v>86</v>
      </c>
      <c r="B81" s="37">
        <v>4</v>
      </c>
      <c r="C81" s="37"/>
      <c r="D81" s="37"/>
      <c r="E81" s="37" t="s">
        <v>94</v>
      </c>
      <c r="F81" s="37"/>
      <c r="G81" s="37"/>
      <c r="H81" s="37">
        <v>0</v>
      </c>
      <c r="I81" s="37">
        <v>12.586</v>
      </c>
    </row>
    <row r="82" spans="1:9" ht="15" x14ac:dyDescent="0.2">
      <c r="A82" s="37" t="s">
        <v>86</v>
      </c>
      <c r="B82" s="37">
        <v>4</v>
      </c>
      <c r="C82" s="37">
        <v>0.224</v>
      </c>
      <c r="D82" s="37">
        <v>6</v>
      </c>
      <c r="E82" s="37" t="s">
        <v>0</v>
      </c>
      <c r="F82" s="37"/>
      <c r="G82" s="37"/>
      <c r="H82" s="36">
        <v>-1.575E-5</v>
      </c>
      <c r="I82" s="36">
        <v>8.2460999999999993E-3</v>
      </c>
    </row>
    <row r="83" spans="1:9" ht="15" x14ac:dyDescent="0.2">
      <c r="A83" s="37" t="s">
        <v>86</v>
      </c>
      <c r="B83" s="37">
        <v>4</v>
      </c>
      <c r="C83" s="37"/>
      <c r="D83" s="37">
        <v>6</v>
      </c>
      <c r="E83" s="37" t="s">
        <v>1</v>
      </c>
      <c r="F83" s="37"/>
      <c r="G83" s="37"/>
      <c r="H83" s="36">
        <v>1.7018000000000001E-3</v>
      </c>
      <c r="I83" s="36">
        <v>-0.8911</v>
      </c>
    </row>
    <row r="84" spans="1:9" ht="15" x14ac:dyDescent="0.2">
      <c r="A84" s="37" t="s">
        <v>86</v>
      </c>
      <c r="B84" s="37">
        <v>4</v>
      </c>
      <c r="C84" s="37"/>
      <c r="D84" s="37">
        <v>6</v>
      </c>
      <c r="E84" s="37" t="s">
        <v>2</v>
      </c>
      <c r="F84" s="37"/>
      <c r="G84" s="37"/>
      <c r="H84" s="36">
        <v>-2.0269999999999998E-6</v>
      </c>
      <c r="I84" s="36">
        <v>1.0616E-3</v>
      </c>
    </row>
    <row r="85" spans="1:9" ht="15" x14ac:dyDescent="0.2">
      <c r="A85" s="37" t="s">
        <v>86</v>
      </c>
      <c r="B85" s="37">
        <v>4</v>
      </c>
      <c r="C85" s="37"/>
      <c r="D85" s="37">
        <v>5</v>
      </c>
      <c r="E85" s="37" t="s">
        <v>0</v>
      </c>
      <c r="F85" s="37"/>
      <c r="G85" s="37"/>
      <c r="H85" s="36">
        <v>-9.0720000000000006E-6</v>
      </c>
      <c r="I85" s="36">
        <v>4.7501000000000002E-3</v>
      </c>
    </row>
    <row r="86" spans="1:9" ht="15" x14ac:dyDescent="0.2">
      <c r="A86" s="37" t="s">
        <v>86</v>
      </c>
      <c r="B86" s="37">
        <v>4</v>
      </c>
      <c r="C86" s="37"/>
      <c r="D86" s="37">
        <v>5</v>
      </c>
      <c r="E86" s="37" t="s">
        <v>1</v>
      </c>
      <c r="F86" s="37"/>
      <c r="G86" s="37"/>
      <c r="H86" s="36">
        <v>5.1508999999999995E-4</v>
      </c>
      <c r="I86" s="36">
        <v>-0.2697</v>
      </c>
    </row>
    <row r="87" spans="1:9" ht="15" x14ac:dyDescent="0.2">
      <c r="A87" s="37" t="s">
        <v>86</v>
      </c>
      <c r="B87" s="37">
        <v>4</v>
      </c>
      <c r="C87" s="37"/>
      <c r="D87" s="37">
        <v>5</v>
      </c>
      <c r="E87" s="37" t="s">
        <v>2</v>
      </c>
      <c r="F87" s="37"/>
      <c r="G87" s="37"/>
      <c r="H87" s="36">
        <v>-1.1960000000000001E-6</v>
      </c>
      <c r="I87" s="36">
        <v>6.2611000000000003E-4</v>
      </c>
    </row>
    <row r="88" spans="1:9" ht="15" x14ac:dyDescent="0.2">
      <c r="A88" s="37" t="s">
        <v>86</v>
      </c>
      <c r="B88" s="37">
        <v>4</v>
      </c>
      <c r="C88" s="37"/>
      <c r="D88" s="37">
        <v>4</v>
      </c>
      <c r="E88" s="37" t="s">
        <v>0</v>
      </c>
      <c r="F88" s="37"/>
      <c r="G88" s="37"/>
      <c r="H88" s="36">
        <v>9.6239000000000003E-7</v>
      </c>
      <c r="I88" s="36">
        <v>-5.0390000000000005E-4</v>
      </c>
    </row>
    <row r="89" spans="1:9" ht="15" x14ac:dyDescent="0.2">
      <c r="A89" s="37" t="s">
        <v>86</v>
      </c>
      <c r="B89" s="37">
        <v>4</v>
      </c>
      <c r="C89" s="37"/>
      <c r="D89" s="37">
        <v>4</v>
      </c>
      <c r="E89" s="37" t="s">
        <v>1</v>
      </c>
      <c r="F89" s="37"/>
      <c r="G89" s="37"/>
      <c r="H89" s="36">
        <v>-8.2450000000000004E-4</v>
      </c>
      <c r="I89" s="36">
        <v>0.43175000000000002</v>
      </c>
    </row>
    <row r="90" spans="1:9" ht="15" x14ac:dyDescent="0.2">
      <c r="A90" s="37" t="s">
        <v>86</v>
      </c>
      <c r="B90" s="37">
        <v>4</v>
      </c>
      <c r="C90" s="37"/>
      <c r="D90" s="37">
        <v>4</v>
      </c>
      <c r="E90" s="37" t="s">
        <v>2</v>
      </c>
      <c r="F90" s="37"/>
      <c r="G90" s="37"/>
      <c r="H90" s="36">
        <v>3.1556000000000001E-8</v>
      </c>
      <c r="I90" s="36">
        <v>-1.6520000000000001E-5</v>
      </c>
    </row>
    <row r="91" spans="1:9" ht="15" x14ac:dyDescent="0.2">
      <c r="A91" s="37" t="s">
        <v>86</v>
      </c>
      <c r="B91" s="37">
        <v>4</v>
      </c>
      <c r="C91" s="37"/>
      <c r="D91" s="37">
        <v>3</v>
      </c>
      <c r="E91" s="37" t="s">
        <v>0</v>
      </c>
      <c r="F91" s="37"/>
      <c r="G91" s="37"/>
      <c r="H91" s="36">
        <v>9.0518000000000003E-6</v>
      </c>
      <c r="I91" s="36">
        <v>-4.7400000000000003E-3</v>
      </c>
    </row>
    <row r="92" spans="1:9" ht="15" x14ac:dyDescent="0.2">
      <c r="A92" s="37" t="s">
        <v>86</v>
      </c>
      <c r="B92" s="37">
        <v>4</v>
      </c>
      <c r="C92" s="37"/>
      <c r="D92" s="37">
        <v>3</v>
      </c>
      <c r="E92" s="37" t="s">
        <v>1</v>
      </c>
      <c r="F92" s="37"/>
      <c r="G92" s="37"/>
      <c r="H92" s="36">
        <v>-1.4909999999999999E-3</v>
      </c>
      <c r="I92" s="36">
        <v>0.78080000000000005</v>
      </c>
    </row>
    <row r="93" spans="1:9" ht="15" x14ac:dyDescent="0.2">
      <c r="A93" s="37" t="s">
        <v>86</v>
      </c>
      <c r="B93" s="37">
        <v>4</v>
      </c>
      <c r="C93" s="37"/>
      <c r="D93" s="37">
        <v>3</v>
      </c>
      <c r="E93" s="37" t="s">
        <v>2</v>
      </c>
      <c r="F93" s="37"/>
      <c r="G93" s="37"/>
      <c r="H93" s="36">
        <v>1.0744E-6</v>
      </c>
      <c r="I93" s="36">
        <v>-5.6260000000000001E-4</v>
      </c>
    </row>
    <row r="94" spans="1:9" ht="15" x14ac:dyDescent="0.2">
      <c r="A94" s="37" t="s">
        <v>86</v>
      </c>
      <c r="B94" s="37">
        <v>4</v>
      </c>
      <c r="C94" s="37"/>
      <c r="D94" s="37">
        <v>2</v>
      </c>
      <c r="E94" s="37" t="s">
        <v>0</v>
      </c>
      <c r="F94" s="37"/>
      <c r="G94" s="37"/>
      <c r="H94" s="36">
        <v>1.2476999999999999E-5</v>
      </c>
      <c r="I94" s="36">
        <v>-6.5329999999999997E-3</v>
      </c>
    </row>
    <row r="95" spans="1:9" ht="15" x14ac:dyDescent="0.2">
      <c r="A95" s="37" t="s">
        <v>86</v>
      </c>
      <c r="B95" s="37">
        <v>4</v>
      </c>
      <c r="C95" s="37"/>
      <c r="D95" s="37">
        <v>2</v>
      </c>
      <c r="E95" s="37" t="s">
        <v>1</v>
      </c>
      <c r="F95" s="37"/>
      <c r="G95" s="37"/>
      <c r="H95" s="36">
        <v>-1.3680000000000001E-3</v>
      </c>
      <c r="I95" s="36">
        <v>0.71621000000000001</v>
      </c>
    </row>
    <row r="96" spans="1:9" ht="15" x14ac:dyDescent="0.2">
      <c r="A96" s="37" t="s">
        <v>86</v>
      </c>
      <c r="B96" s="37">
        <v>4</v>
      </c>
      <c r="C96" s="37"/>
      <c r="D96" s="37">
        <v>2</v>
      </c>
      <c r="E96" s="37" t="s">
        <v>2</v>
      </c>
      <c r="F96" s="37"/>
      <c r="G96" s="37"/>
      <c r="H96" s="36">
        <v>1.5741000000000001E-6</v>
      </c>
      <c r="I96" s="36">
        <v>-8.2419999999999998E-4</v>
      </c>
    </row>
    <row r="97" spans="1:9" ht="15" x14ac:dyDescent="0.2">
      <c r="A97" s="37" t="s">
        <v>86</v>
      </c>
      <c r="B97" s="37">
        <v>4</v>
      </c>
      <c r="C97" s="37"/>
      <c r="D97" s="37">
        <v>1</v>
      </c>
      <c r="E97" s="37" t="s">
        <v>0</v>
      </c>
      <c r="F97" s="37"/>
      <c r="G97" s="37"/>
      <c r="H97" s="36">
        <v>1.1259E-5</v>
      </c>
      <c r="I97" s="36">
        <v>-5.8950000000000001E-3</v>
      </c>
    </row>
    <row r="98" spans="1:9" ht="15" x14ac:dyDescent="0.2">
      <c r="A98" s="37" t="s">
        <v>86</v>
      </c>
      <c r="B98" s="37">
        <v>4</v>
      </c>
      <c r="C98" s="37"/>
      <c r="D98" s="37">
        <v>1</v>
      </c>
      <c r="E98" s="37" t="s">
        <v>1</v>
      </c>
      <c r="F98" s="37"/>
      <c r="G98" s="37"/>
      <c r="H98" s="36">
        <v>-7.094E-4</v>
      </c>
      <c r="I98" s="36">
        <v>0.37147999999999998</v>
      </c>
    </row>
    <row r="99" spans="1:9" ht="15" x14ac:dyDescent="0.2">
      <c r="A99" s="37" t="s">
        <v>86</v>
      </c>
      <c r="B99" s="37">
        <v>4</v>
      </c>
      <c r="C99" s="37"/>
      <c r="D99" s="37">
        <v>1</v>
      </c>
      <c r="E99" s="37" t="s">
        <v>2</v>
      </c>
      <c r="F99" s="37"/>
      <c r="G99" s="37"/>
      <c r="H99" s="36">
        <v>1.4980000000000001E-6</v>
      </c>
      <c r="I99" s="36">
        <v>-7.8439999999999998E-4</v>
      </c>
    </row>
    <row r="100" spans="1:9" ht="15" x14ac:dyDescent="0.2">
      <c r="A100" s="37" t="s">
        <v>86</v>
      </c>
      <c r="B100" s="37">
        <v>5</v>
      </c>
      <c r="C100" s="37"/>
      <c r="D100" s="37"/>
      <c r="E100" s="37" t="s">
        <v>93</v>
      </c>
      <c r="F100" s="37"/>
      <c r="G100" s="37"/>
      <c r="H100" s="37">
        <v>0.20300000000000001</v>
      </c>
      <c r="I100" s="37">
        <v>0.20300000000000001</v>
      </c>
    </row>
    <row r="101" spans="1:9" ht="15" x14ac:dyDescent="0.2">
      <c r="A101" s="37" t="s">
        <v>86</v>
      </c>
      <c r="B101" s="37">
        <v>5</v>
      </c>
      <c r="C101" s="37"/>
      <c r="D101" s="37"/>
      <c r="E101" s="37" t="s">
        <v>94</v>
      </c>
      <c r="F101" s="37"/>
      <c r="G101" s="37"/>
      <c r="H101" s="37">
        <v>11.223000000000001</v>
      </c>
      <c r="I101" s="37">
        <v>0</v>
      </c>
    </row>
    <row r="102" spans="1:9" ht="15" x14ac:dyDescent="0.2">
      <c r="A102" s="37" t="s">
        <v>86</v>
      </c>
      <c r="B102" s="37">
        <v>5</v>
      </c>
      <c r="C102" s="37">
        <v>0.20300000000000001</v>
      </c>
      <c r="D102" s="37">
        <v>6</v>
      </c>
      <c r="E102" s="37" t="s">
        <v>0</v>
      </c>
      <c r="F102" s="37"/>
      <c r="G102" s="37"/>
      <c r="H102" s="36">
        <v>-0.79239999999999999</v>
      </c>
      <c r="I102" s="36">
        <v>-4.1450000000000002E-3</v>
      </c>
    </row>
    <row r="103" spans="1:9" ht="15" x14ac:dyDescent="0.2">
      <c r="A103" s="37" t="s">
        <v>86</v>
      </c>
      <c r="B103" s="37">
        <v>5</v>
      </c>
      <c r="C103" s="37"/>
      <c r="D103" s="37">
        <v>6</v>
      </c>
      <c r="E103" s="37" t="s">
        <v>1</v>
      </c>
      <c r="F103" s="37"/>
      <c r="G103" s="37"/>
      <c r="H103" s="36">
        <v>0.28671000000000002</v>
      </c>
      <c r="I103" s="36">
        <v>1.4999E-3</v>
      </c>
    </row>
    <row r="104" spans="1:9" ht="15" x14ac:dyDescent="0.2">
      <c r="A104" s="37" t="s">
        <v>86</v>
      </c>
      <c r="B104" s="37">
        <v>5</v>
      </c>
      <c r="C104" s="37"/>
      <c r="D104" s="37">
        <v>6</v>
      </c>
      <c r="E104" s="37" t="s">
        <v>2</v>
      </c>
      <c r="F104" s="37"/>
      <c r="G104" s="37"/>
      <c r="H104" s="36">
        <v>-2.239E-2</v>
      </c>
      <c r="I104" s="36">
        <v>-1.171E-4</v>
      </c>
    </row>
    <row r="105" spans="1:9" ht="15" x14ac:dyDescent="0.2">
      <c r="A105" s="37" t="s">
        <v>86</v>
      </c>
      <c r="B105" s="37">
        <v>5</v>
      </c>
      <c r="C105" s="37"/>
      <c r="D105" s="37">
        <v>5</v>
      </c>
      <c r="E105" s="37" t="s">
        <v>0</v>
      </c>
      <c r="F105" s="37"/>
      <c r="G105" s="37"/>
      <c r="H105" s="36">
        <v>-0.27429999999999999</v>
      </c>
      <c r="I105" s="36">
        <v>-1.4350000000000001E-3</v>
      </c>
    </row>
    <row r="106" spans="1:9" ht="15" x14ac:dyDescent="0.2">
      <c r="A106" s="37" t="s">
        <v>86</v>
      </c>
      <c r="B106" s="37">
        <v>5</v>
      </c>
      <c r="C106" s="37"/>
      <c r="D106" s="37">
        <v>5</v>
      </c>
      <c r="E106" s="37" t="s">
        <v>1</v>
      </c>
      <c r="F106" s="37"/>
      <c r="G106" s="37"/>
      <c r="H106" s="36">
        <v>0.12192</v>
      </c>
      <c r="I106" s="36">
        <v>6.378E-4</v>
      </c>
    </row>
    <row r="107" spans="1:9" ht="15" x14ac:dyDescent="0.2">
      <c r="A107" s="37" t="s">
        <v>86</v>
      </c>
      <c r="B107" s="37">
        <v>5</v>
      </c>
      <c r="C107" s="37"/>
      <c r="D107" s="37">
        <v>5</v>
      </c>
      <c r="E107" s="37" t="s">
        <v>2</v>
      </c>
      <c r="F107" s="37"/>
      <c r="G107" s="37"/>
      <c r="H107" s="36">
        <v>-9.4400000000000005E-3</v>
      </c>
      <c r="I107" s="36">
        <v>-4.9379999999999998E-5</v>
      </c>
    </row>
    <row r="108" spans="1:9" ht="15" x14ac:dyDescent="0.2">
      <c r="A108" s="37" t="s">
        <v>86</v>
      </c>
      <c r="B108" s="37">
        <v>5</v>
      </c>
      <c r="C108" s="37"/>
      <c r="D108" s="37">
        <v>4</v>
      </c>
      <c r="E108" s="37" t="s">
        <v>0</v>
      </c>
      <c r="F108" s="37"/>
      <c r="G108" s="37"/>
      <c r="H108" s="36">
        <v>0.35265999999999997</v>
      </c>
      <c r="I108" s="36">
        <v>1.8449E-3</v>
      </c>
    </row>
    <row r="109" spans="1:9" ht="15" x14ac:dyDescent="0.2">
      <c r="A109" s="37" t="s">
        <v>86</v>
      </c>
      <c r="B109" s="37">
        <v>5</v>
      </c>
      <c r="C109" s="37"/>
      <c r="D109" s="37">
        <v>4</v>
      </c>
      <c r="E109" s="37" t="s">
        <v>1</v>
      </c>
      <c r="F109" s="37"/>
      <c r="G109" s="37"/>
      <c r="H109" s="36">
        <v>-9.7170000000000006E-2</v>
      </c>
      <c r="I109" s="36">
        <v>-5.0830000000000005E-4</v>
      </c>
    </row>
    <row r="110" spans="1:9" ht="15" x14ac:dyDescent="0.2">
      <c r="A110" s="37" t="s">
        <v>86</v>
      </c>
      <c r="B110" s="37">
        <v>5</v>
      </c>
      <c r="C110" s="37"/>
      <c r="D110" s="37">
        <v>4</v>
      </c>
      <c r="E110" s="37" t="s">
        <v>2</v>
      </c>
      <c r="F110" s="37"/>
      <c r="G110" s="37"/>
      <c r="H110" s="36">
        <v>7.7025000000000001E-3</v>
      </c>
      <c r="I110" s="36">
        <v>4.0293999999999997E-5</v>
      </c>
    </row>
    <row r="111" spans="1:9" ht="15" x14ac:dyDescent="0.2">
      <c r="A111" s="37" t="s">
        <v>86</v>
      </c>
      <c r="B111" s="37">
        <v>5</v>
      </c>
      <c r="C111" s="37"/>
      <c r="D111" s="37">
        <v>3</v>
      </c>
      <c r="E111" s="37" t="s">
        <v>0</v>
      </c>
      <c r="F111" s="37"/>
      <c r="G111" s="37"/>
      <c r="H111" s="36">
        <v>0.67032000000000003</v>
      </c>
      <c r="I111" s="36">
        <v>3.5065999999999999E-3</v>
      </c>
    </row>
    <row r="112" spans="1:9" ht="15" x14ac:dyDescent="0.2">
      <c r="A112" s="37" t="s">
        <v>86</v>
      </c>
      <c r="B112" s="37">
        <v>5</v>
      </c>
      <c r="C112" s="37"/>
      <c r="D112" s="37">
        <v>3</v>
      </c>
      <c r="E112" s="37" t="s">
        <v>1</v>
      </c>
      <c r="F112" s="37"/>
      <c r="G112" s="37"/>
      <c r="H112" s="36">
        <v>-0.2165</v>
      </c>
      <c r="I112" s="36">
        <v>-1.132E-3</v>
      </c>
    </row>
    <row r="113" spans="1:9" ht="15" x14ac:dyDescent="0.2">
      <c r="A113" s="37" t="s">
        <v>86</v>
      </c>
      <c r="B113" s="37">
        <v>5</v>
      </c>
      <c r="C113" s="37"/>
      <c r="D113" s="37">
        <v>3</v>
      </c>
      <c r="E113" s="37" t="s">
        <v>2</v>
      </c>
      <c r="F113" s="37"/>
      <c r="G113" s="37"/>
      <c r="H113" s="36">
        <v>1.6971E-2</v>
      </c>
      <c r="I113" s="36">
        <v>8.8781000000000003E-5</v>
      </c>
    </row>
    <row r="114" spans="1:9" ht="15" x14ac:dyDescent="0.2">
      <c r="A114" s="37" t="s">
        <v>86</v>
      </c>
      <c r="B114" s="37">
        <v>5</v>
      </c>
      <c r="C114" s="37"/>
      <c r="D114" s="37">
        <v>2</v>
      </c>
      <c r="E114" s="37" t="s">
        <v>0</v>
      </c>
      <c r="F114" s="37"/>
      <c r="G114" s="37"/>
      <c r="H114" s="36">
        <v>0.62924999999999998</v>
      </c>
      <c r="I114" s="36">
        <v>3.2918000000000001E-3</v>
      </c>
    </row>
    <row r="115" spans="1:9" ht="15" x14ac:dyDescent="0.2">
      <c r="A115" s="37" t="s">
        <v>86</v>
      </c>
      <c r="B115" s="37">
        <v>5</v>
      </c>
      <c r="C115" s="37"/>
      <c r="D115" s="37">
        <v>2</v>
      </c>
      <c r="E115" s="37" t="s">
        <v>1</v>
      </c>
      <c r="F115" s="37"/>
      <c r="G115" s="37"/>
      <c r="H115" s="36">
        <v>-0.21110000000000001</v>
      </c>
      <c r="I115" s="36">
        <v>-1.1039999999999999E-3</v>
      </c>
    </row>
    <row r="116" spans="1:9" ht="15" x14ac:dyDescent="0.2">
      <c r="A116" s="37" t="s">
        <v>86</v>
      </c>
      <c r="B116" s="37">
        <v>5</v>
      </c>
      <c r="C116" s="37"/>
      <c r="D116" s="37">
        <v>2</v>
      </c>
      <c r="E116" s="37" t="s">
        <v>2</v>
      </c>
      <c r="F116" s="37"/>
      <c r="G116" s="37"/>
      <c r="H116" s="36">
        <v>1.6458E-2</v>
      </c>
      <c r="I116" s="36">
        <v>8.6095999999999997E-5</v>
      </c>
    </row>
    <row r="117" spans="1:9" ht="15" x14ac:dyDescent="0.2">
      <c r="A117" s="37" t="s">
        <v>86</v>
      </c>
      <c r="B117" s="37">
        <v>5</v>
      </c>
      <c r="C117" s="37"/>
      <c r="D117" s="37">
        <v>1</v>
      </c>
      <c r="E117" s="37" t="s">
        <v>0</v>
      </c>
      <c r="F117" s="37"/>
      <c r="G117" s="37"/>
      <c r="H117" s="36">
        <v>0.34098000000000001</v>
      </c>
      <c r="I117" s="36">
        <v>1.7838000000000001E-3</v>
      </c>
    </row>
    <row r="118" spans="1:9" ht="15" x14ac:dyDescent="0.2">
      <c r="A118" s="37" t="s">
        <v>86</v>
      </c>
      <c r="B118" s="37">
        <v>5</v>
      </c>
      <c r="C118" s="37"/>
      <c r="D118" s="37">
        <v>1</v>
      </c>
      <c r="E118" s="37" t="s">
        <v>1</v>
      </c>
      <c r="F118" s="37"/>
      <c r="G118" s="37"/>
      <c r="H118" s="36">
        <v>-0.1158</v>
      </c>
      <c r="I118" s="36">
        <v>-6.0599999999999998E-4</v>
      </c>
    </row>
    <row r="119" spans="1:9" ht="15" x14ac:dyDescent="0.2">
      <c r="A119" s="37" t="s">
        <v>86</v>
      </c>
      <c r="B119" s="37">
        <v>5</v>
      </c>
      <c r="C119" s="37"/>
      <c r="D119" s="37">
        <v>1</v>
      </c>
      <c r="E119" s="37" t="s">
        <v>2</v>
      </c>
      <c r="F119" s="37"/>
      <c r="G119" s="37"/>
      <c r="H119" s="36">
        <v>8.9414000000000004E-3</v>
      </c>
      <c r="I119" s="36">
        <v>4.6774999999999999E-5</v>
      </c>
    </row>
    <row r="120" spans="1:9" ht="15" x14ac:dyDescent="0.2">
      <c r="A120" s="37" t="s">
        <v>86</v>
      </c>
      <c r="B120" s="37">
        <v>6</v>
      </c>
      <c r="C120" s="37"/>
      <c r="D120" s="37"/>
      <c r="E120" s="37" t="s">
        <v>93</v>
      </c>
      <c r="F120" s="37"/>
      <c r="G120" s="37"/>
      <c r="H120" s="37">
        <v>0.19040000000000001</v>
      </c>
      <c r="I120" s="37">
        <v>0.19040000000000001</v>
      </c>
    </row>
    <row r="121" spans="1:9" ht="15" x14ac:dyDescent="0.2">
      <c r="A121" s="37" t="s">
        <v>86</v>
      </c>
      <c r="B121" s="37">
        <v>6</v>
      </c>
      <c r="C121" s="37"/>
      <c r="D121" s="37"/>
      <c r="E121" s="37" t="s">
        <v>94</v>
      </c>
      <c r="F121" s="37"/>
      <c r="G121" s="37"/>
      <c r="H121" s="37">
        <v>1</v>
      </c>
      <c r="I121" s="37">
        <v>1E-3</v>
      </c>
    </row>
    <row r="122" spans="1:9" ht="15" x14ac:dyDescent="0.2">
      <c r="A122" s="37" t="s">
        <v>86</v>
      </c>
      <c r="B122" s="37">
        <v>6</v>
      </c>
      <c r="C122" s="37">
        <v>0.19</v>
      </c>
      <c r="D122" s="37">
        <v>6</v>
      </c>
      <c r="E122" s="37" t="s">
        <v>0</v>
      </c>
      <c r="F122" s="37"/>
      <c r="G122" s="37"/>
      <c r="H122" s="36">
        <v>7.0044999999999996E-2</v>
      </c>
      <c r="I122" s="36">
        <v>-2.2200000000000002E-3</v>
      </c>
    </row>
    <row r="123" spans="1:9" ht="15" x14ac:dyDescent="0.2">
      <c r="A123" s="37" t="s">
        <v>86</v>
      </c>
      <c r="B123" s="37">
        <v>6</v>
      </c>
      <c r="C123" s="37"/>
      <c r="D123" s="37">
        <v>6</v>
      </c>
      <c r="E123" s="37" t="s">
        <v>1</v>
      </c>
      <c r="F123" s="37"/>
      <c r="G123" s="37"/>
      <c r="H123" s="36">
        <v>-0.24590000000000001</v>
      </c>
      <c r="I123" s="36">
        <v>7.7952999999999998E-3</v>
      </c>
    </row>
    <row r="124" spans="1:9" ht="15" x14ac:dyDescent="0.2">
      <c r="A124" s="37" t="s">
        <v>86</v>
      </c>
      <c r="B124" s="37">
        <v>6</v>
      </c>
      <c r="C124" s="37"/>
      <c r="D124" s="37">
        <v>6</v>
      </c>
      <c r="E124" s="37" t="s">
        <v>2</v>
      </c>
      <c r="F124" s="37"/>
      <c r="G124" s="37"/>
      <c r="H124" s="36">
        <v>1.9127000000000002E-2</v>
      </c>
      <c r="I124" s="36">
        <v>-6.0630000000000005E-4</v>
      </c>
    </row>
    <row r="125" spans="1:9" ht="15" x14ac:dyDescent="0.2">
      <c r="A125" s="37" t="s">
        <v>86</v>
      </c>
      <c r="B125" s="37">
        <v>6</v>
      </c>
      <c r="C125" s="37"/>
      <c r="D125" s="37">
        <v>5</v>
      </c>
      <c r="E125" s="37" t="s">
        <v>0</v>
      </c>
      <c r="F125" s="37"/>
      <c r="G125" s="37"/>
      <c r="H125" s="36">
        <v>2.7057000000000001E-2</v>
      </c>
      <c r="I125" s="36">
        <v>-8.5760000000000003E-4</v>
      </c>
    </row>
    <row r="126" spans="1:9" ht="15" x14ac:dyDescent="0.2">
      <c r="A126" s="37" t="s">
        <v>86</v>
      </c>
      <c r="B126" s="37">
        <v>6</v>
      </c>
      <c r="C126" s="37"/>
      <c r="D126" s="37">
        <v>5</v>
      </c>
      <c r="E126" s="37" t="s">
        <v>1</v>
      </c>
      <c r="F126" s="37"/>
      <c r="G126" s="37"/>
      <c r="H126" s="36">
        <v>-7.6300000000000007E-2</v>
      </c>
      <c r="I126" s="36">
        <v>2.4183999999999998E-3</v>
      </c>
    </row>
    <row r="127" spans="1:9" ht="15" x14ac:dyDescent="0.2">
      <c r="A127" s="37" t="s">
        <v>86</v>
      </c>
      <c r="B127" s="37">
        <v>6</v>
      </c>
      <c r="C127" s="37"/>
      <c r="D127" s="37">
        <v>5</v>
      </c>
      <c r="E127" s="37" t="s">
        <v>2</v>
      </c>
      <c r="F127" s="37"/>
      <c r="G127" s="37"/>
      <c r="H127" s="36">
        <v>5.8843000000000003E-3</v>
      </c>
      <c r="I127" s="36">
        <v>-1.8650000000000001E-4</v>
      </c>
    </row>
    <row r="128" spans="1:9" ht="15" x14ac:dyDescent="0.2">
      <c r="A128" s="37" t="s">
        <v>86</v>
      </c>
      <c r="B128" s="37">
        <v>6</v>
      </c>
      <c r="C128" s="37"/>
      <c r="D128" s="37">
        <v>4</v>
      </c>
      <c r="E128" s="37" t="s">
        <v>0</v>
      </c>
      <c r="F128" s="37"/>
      <c r="G128" s="37"/>
      <c r="H128" s="36">
        <v>-2.7539999999999999E-2</v>
      </c>
      <c r="I128" s="36">
        <v>8.7306999999999999E-4</v>
      </c>
    </row>
    <row r="129" spans="1:9" ht="15" x14ac:dyDescent="0.2">
      <c r="A129" s="37" t="s">
        <v>86</v>
      </c>
      <c r="B129" s="37">
        <v>6</v>
      </c>
      <c r="C129" s="37"/>
      <c r="D129" s="37">
        <v>4</v>
      </c>
      <c r="E129" s="37" t="s">
        <v>1</v>
      </c>
      <c r="F129" s="37"/>
      <c r="G129" s="37"/>
      <c r="H129" s="36">
        <v>0.11849</v>
      </c>
      <c r="I129" s="36">
        <v>-3.7559999999999998E-3</v>
      </c>
    </row>
    <row r="130" spans="1:9" ht="15" x14ac:dyDescent="0.2">
      <c r="A130" s="37" t="s">
        <v>86</v>
      </c>
      <c r="B130" s="37">
        <v>6</v>
      </c>
      <c r="C130" s="37"/>
      <c r="D130" s="37">
        <v>4</v>
      </c>
      <c r="E130" s="37" t="s">
        <v>2</v>
      </c>
      <c r="F130" s="37"/>
      <c r="G130" s="37"/>
      <c r="H130" s="36">
        <v>-9.2809999999999993E-3</v>
      </c>
      <c r="I130" s="36">
        <v>2.9419E-4</v>
      </c>
    </row>
    <row r="131" spans="1:9" ht="15" x14ac:dyDescent="0.2">
      <c r="A131" s="37" t="s">
        <v>86</v>
      </c>
      <c r="B131" s="37">
        <v>6</v>
      </c>
      <c r="C131" s="37"/>
      <c r="D131" s="37">
        <v>3</v>
      </c>
      <c r="E131" s="37" t="s">
        <v>0</v>
      </c>
      <c r="F131" s="37"/>
      <c r="G131" s="37"/>
      <c r="H131" s="36">
        <v>-5.6279999999999997E-2</v>
      </c>
      <c r="I131" s="36">
        <v>1.7841000000000001E-3</v>
      </c>
    </row>
    <row r="132" spans="1:9" ht="15" x14ac:dyDescent="0.2">
      <c r="A132" s="37" t="s">
        <v>86</v>
      </c>
      <c r="B132" s="37">
        <v>6</v>
      </c>
      <c r="C132" s="37"/>
      <c r="D132" s="37">
        <v>3</v>
      </c>
      <c r="E132" s="37" t="s">
        <v>1</v>
      </c>
      <c r="F132" s="37"/>
      <c r="G132" s="37"/>
      <c r="H132" s="36">
        <v>0.21421999999999999</v>
      </c>
      <c r="I132" s="36">
        <v>-6.79E-3</v>
      </c>
    </row>
    <row r="133" spans="1:9" ht="15" x14ac:dyDescent="0.2">
      <c r="A133" s="37" t="s">
        <v>86</v>
      </c>
      <c r="B133" s="37">
        <v>6</v>
      </c>
      <c r="C133" s="37"/>
      <c r="D133" s="37">
        <v>3</v>
      </c>
      <c r="E133" s="37" t="s">
        <v>2</v>
      </c>
      <c r="F133" s="37"/>
      <c r="G133" s="37"/>
      <c r="H133" s="36">
        <v>-1.668E-2</v>
      </c>
      <c r="I133" s="36">
        <v>5.2866000000000002E-4</v>
      </c>
    </row>
    <row r="134" spans="1:9" ht="15" x14ac:dyDescent="0.2">
      <c r="A134" s="37" t="s">
        <v>86</v>
      </c>
      <c r="B134" s="37">
        <v>6</v>
      </c>
      <c r="C134" s="37"/>
      <c r="D134" s="37">
        <v>2</v>
      </c>
      <c r="E134" s="37" t="s">
        <v>0</v>
      </c>
      <c r="F134" s="37"/>
      <c r="G134" s="37"/>
      <c r="H134" s="36">
        <v>-5.2949999999999997E-2</v>
      </c>
      <c r="I134" s="36">
        <v>1.6784E-3</v>
      </c>
    </row>
    <row r="135" spans="1:9" ht="15" x14ac:dyDescent="0.2">
      <c r="A135" s="37" t="s">
        <v>86</v>
      </c>
      <c r="B135" s="37">
        <v>6</v>
      </c>
      <c r="C135" s="37"/>
      <c r="D135" s="37">
        <v>2</v>
      </c>
      <c r="E135" s="37" t="s">
        <v>1</v>
      </c>
      <c r="F135" s="37"/>
      <c r="G135" s="37"/>
      <c r="H135" s="36">
        <v>0.19628000000000001</v>
      </c>
      <c r="I135" s="36">
        <v>-6.2220000000000001E-3</v>
      </c>
    </row>
    <row r="136" spans="1:9" ht="15" x14ac:dyDescent="0.2">
      <c r="A136" s="37" t="s">
        <v>86</v>
      </c>
      <c r="B136" s="37">
        <v>6</v>
      </c>
      <c r="C136" s="37"/>
      <c r="D136" s="37">
        <v>2</v>
      </c>
      <c r="E136" s="37" t="s">
        <v>2</v>
      </c>
      <c r="F136" s="37"/>
      <c r="G136" s="37"/>
      <c r="H136" s="36">
        <v>-1.521E-2</v>
      </c>
      <c r="I136" s="36">
        <v>4.8217000000000003E-4</v>
      </c>
    </row>
    <row r="137" spans="1:9" ht="15" x14ac:dyDescent="0.2">
      <c r="A137" s="37" t="s">
        <v>86</v>
      </c>
      <c r="B137" s="37">
        <v>6</v>
      </c>
      <c r="C137" s="37"/>
      <c r="D137" s="37">
        <v>1</v>
      </c>
      <c r="E137" s="37" t="s">
        <v>0</v>
      </c>
      <c r="F137" s="37"/>
      <c r="G137" s="37"/>
      <c r="H137" s="36">
        <v>-2.751E-2</v>
      </c>
      <c r="I137" s="36">
        <v>8.7186999999999996E-4</v>
      </c>
    </row>
    <row r="138" spans="1:9" ht="15" x14ac:dyDescent="0.2">
      <c r="A138" s="37" t="s">
        <v>86</v>
      </c>
      <c r="B138" s="37">
        <v>6</v>
      </c>
      <c r="C138" s="37"/>
      <c r="D138" s="37">
        <v>1</v>
      </c>
      <c r="E138" s="37" t="s">
        <v>1</v>
      </c>
      <c r="F138" s="37"/>
      <c r="G138" s="37"/>
      <c r="H138" s="36">
        <v>0.10299999999999999</v>
      </c>
      <c r="I138" s="36">
        <v>-3.2650000000000001E-3</v>
      </c>
    </row>
    <row r="139" spans="1:9" ht="15" x14ac:dyDescent="0.2">
      <c r="A139" s="37" t="s">
        <v>86</v>
      </c>
      <c r="B139" s="37">
        <v>6</v>
      </c>
      <c r="C139" s="37"/>
      <c r="D139" s="37">
        <v>1</v>
      </c>
      <c r="E139" s="37" t="s">
        <v>2</v>
      </c>
      <c r="F139" s="37"/>
      <c r="G139" s="37"/>
      <c r="H139" s="36">
        <v>-7.9120000000000006E-3</v>
      </c>
      <c r="I139" s="36">
        <v>2.5078999999999998E-4</v>
      </c>
    </row>
    <row r="140" spans="1:9" ht="15" x14ac:dyDescent="0.2">
      <c r="A140" s="37" t="s">
        <v>86</v>
      </c>
      <c r="B140" s="37">
        <v>7</v>
      </c>
      <c r="C140" s="37"/>
      <c r="D140" s="37"/>
      <c r="E140" s="37" t="s">
        <v>93</v>
      </c>
      <c r="F140" s="37"/>
      <c r="G140" s="37"/>
      <c r="H140" s="37">
        <v>0.12479999999999999</v>
      </c>
      <c r="I140" s="37">
        <v>0.12479999999999999</v>
      </c>
    </row>
    <row r="141" spans="1:9" ht="15" x14ac:dyDescent="0.2">
      <c r="A141" s="37" t="s">
        <v>86</v>
      </c>
      <c r="B141" s="37">
        <v>7</v>
      </c>
      <c r="C141" s="37"/>
      <c r="D141" s="37"/>
      <c r="E141" s="37" t="s">
        <v>94</v>
      </c>
      <c r="F141" s="37"/>
      <c r="G141" s="37"/>
      <c r="H141" s="37">
        <v>0</v>
      </c>
      <c r="I141" s="37">
        <v>3.91</v>
      </c>
    </row>
    <row r="142" spans="1:9" ht="15" x14ac:dyDescent="0.2">
      <c r="A142" s="37" t="s">
        <v>86</v>
      </c>
      <c r="B142" s="37">
        <v>7</v>
      </c>
      <c r="C142" s="37">
        <v>0.125</v>
      </c>
      <c r="D142" s="37">
        <v>6</v>
      </c>
      <c r="E142" s="37" t="s">
        <v>0</v>
      </c>
      <c r="F142" s="37"/>
      <c r="G142" s="37"/>
      <c r="H142" s="36">
        <v>5.8066999999999998E-6</v>
      </c>
      <c r="I142" s="36">
        <v>-1.722E-3</v>
      </c>
    </row>
    <row r="143" spans="1:9" ht="15" x14ac:dyDescent="0.2">
      <c r="A143" s="37" t="s">
        <v>86</v>
      </c>
      <c r="B143" s="37">
        <v>7</v>
      </c>
      <c r="C143" s="37"/>
      <c r="D143" s="37">
        <v>6</v>
      </c>
      <c r="E143" s="37" t="s">
        <v>1</v>
      </c>
      <c r="F143" s="37"/>
      <c r="G143" s="37"/>
      <c r="H143" s="36">
        <v>-6.2370000000000004E-4</v>
      </c>
      <c r="I143" s="36">
        <v>0.18495</v>
      </c>
    </row>
    <row r="144" spans="1:9" ht="15" x14ac:dyDescent="0.2">
      <c r="A144" s="37" t="s">
        <v>86</v>
      </c>
      <c r="B144" s="37">
        <v>7</v>
      </c>
      <c r="C144" s="37"/>
      <c r="D144" s="37">
        <v>6</v>
      </c>
      <c r="E144" s="37" t="s">
        <v>2</v>
      </c>
      <c r="F144" s="37"/>
      <c r="G144" s="37"/>
      <c r="H144" s="36">
        <v>6.8647000000000003E-7</v>
      </c>
      <c r="I144" s="36">
        <v>-2.0359999999999999E-4</v>
      </c>
    </row>
    <row r="145" spans="1:9" ht="15" x14ac:dyDescent="0.2">
      <c r="A145" s="37" t="s">
        <v>86</v>
      </c>
      <c r="B145" s="37">
        <v>7</v>
      </c>
      <c r="C145" s="37"/>
      <c r="D145" s="37">
        <v>5</v>
      </c>
      <c r="E145" s="37" t="s">
        <v>0</v>
      </c>
      <c r="F145" s="37"/>
      <c r="G145" s="37"/>
      <c r="H145" s="36">
        <v>-7.0220000000000003E-7</v>
      </c>
      <c r="I145" s="36">
        <v>2.0823E-4</v>
      </c>
    </row>
    <row r="146" spans="1:9" ht="15" x14ac:dyDescent="0.2">
      <c r="A146" s="37" t="s">
        <v>86</v>
      </c>
      <c r="B146" s="37">
        <v>7</v>
      </c>
      <c r="C146" s="37"/>
      <c r="D146" s="37">
        <v>5</v>
      </c>
      <c r="E146" s="37" t="s">
        <v>1</v>
      </c>
      <c r="F146" s="37"/>
      <c r="G146" s="37"/>
      <c r="H146" s="36">
        <v>4.2327E-4</v>
      </c>
      <c r="I146" s="36">
        <v>-0.1255</v>
      </c>
    </row>
    <row r="147" spans="1:9" ht="15" x14ac:dyDescent="0.2">
      <c r="A147" s="37" t="s">
        <v>86</v>
      </c>
      <c r="B147" s="37">
        <v>7</v>
      </c>
      <c r="C147" s="37"/>
      <c r="D147" s="37">
        <v>5</v>
      </c>
      <c r="E147" s="37" t="s">
        <v>2</v>
      </c>
      <c r="F147" s="37"/>
      <c r="G147" s="37"/>
      <c r="H147" s="36">
        <v>-2.714E-8</v>
      </c>
      <c r="I147" s="36">
        <v>8.0494999999999998E-6</v>
      </c>
    </row>
    <row r="148" spans="1:9" ht="15" x14ac:dyDescent="0.2">
      <c r="A148" s="37" t="s">
        <v>86</v>
      </c>
      <c r="B148" s="37">
        <v>7</v>
      </c>
      <c r="C148" s="37"/>
      <c r="D148" s="37">
        <v>4</v>
      </c>
      <c r="E148" s="37" t="s">
        <v>0</v>
      </c>
      <c r="F148" s="37"/>
      <c r="G148" s="37"/>
      <c r="H148" s="36">
        <v>-6.1099999999999999E-6</v>
      </c>
      <c r="I148" s="36">
        <v>1.8117999999999999E-3</v>
      </c>
    </row>
    <row r="149" spans="1:9" ht="15" x14ac:dyDescent="0.2">
      <c r="A149" s="37" t="s">
        <v>86</v>
      </c>
      <c r="B149" s="37">
        <v>7</v>
      </c>
      <c r="C149" s="37"/>
      <c r="D149" s="37">
        <v>4</v>
      </c>
      <c r="E149" s="37" t="s">
        <v>1</v>
      </c>
      <c r="F149" s="37"/>
      <c r="G149" s="37"/>
      <c r="H149" s="36">
        <v>6.3701000000000003E-4</v>
      </c>
      <c r="I149" s="36">
        <v>-0.18890000000000001</v>
      </c>
    </row>
    <row r="150" spans="1:9" ht="15" x14ac:dyDescent="0.2">
      <c r="A150" s="37" t="s">
        <v>86</v>
      </c>
      <c r="B150" s="37">
        <v>7</v>
      </c>
      <c r="C150" s="37"/>
      <c r="D150" s="37">
        <v>4</v>
      </c>
      <c r="E150" s="37" t="s">
        <v>2</v>
      </c>
      <c r="F150" s="37"/>
      <c r="G150" s="37"/>
      <c r="H150" s="36">
        <v>-7.3079999999999995E-7</v>
      </c>
      <c r="I150" s="36">
        <v>2.1671E-4</v>
      </c>
    </row>
    <row r="151" spans="1:9" ht="15" x14ac:dyDescent="0.2">
      <c r="A151" s="37" t="s">
        <v>86</v>
      </c>
      <c r="B151" s="37">
        <v>7</v>
      </c>
      <c r="C151" s="37"/>
      <c r="D151" s="37">
        <v>3</v>
      </c>
      <c r="E151" s="37" t="s">
        <v>0</v>
      </c>
      <c r="F151" s="37"/>
      <c r="G151" s="37"/>
      <c r="H151" s="36">
        <v>-4.6330000000000004E-6</v>
      </c>
      <c r="I151" s="36">
        <v>1.3738999999999999E-3</v>
      </c>
    </row>
    <row r="152" spans="1:9" ht="15" x14ac:dyDescent="0.2">
      <c r="A152" s="37" t="s">
        <v>86</v>
      </c>
      <c r="B152" s="37">
        <v>7</v>
      </c>
      <c r="C152" s="37"/>
      <c r="D152" s="37">
        <v>3</v>
      </c>
      <c r="E152" s="37" t="s">
        <v>1</v>
      </c>
      <c r="F152" s="37"/>
      <c r="G152" s="37"/>
      <c r="H152" s="36">
        <v>-2.8600000000000001E-5</v>
      </c>
      <c r="I152" s="36">
        <v>8.4808999999999996E-3</v>
      </c>
    </row>
    <row r="153" spans="1:9" ht="15" x14ac:dyDescent="0.2">
      <c r="A153" s="37" t="s">
        <v>86</v>
      </c>
      <c r="B153" s="37">
        <v>7</v>
      </c>
      <c r="C153" s="37"/>
      <c r="D153" s="37">
        <v>3</v>
      </c>
      <c r="E153" s="37" t="s">
        <v>2</v>
      </c>
      <c r="F153" s="37"/>
      <c r="G153" s="37"/>
      <c r="H153" s="36">
        <v>-6.9630000000000001E-7</v>
      </c>
      <c r="I153" s="36">
        <v>2.0649000000000001E-4</v>
      </c>
    </row>
    <row r="154" spans="1:9" ht="15" x14ac:dyDescent="0.2">
      <c r="A154" s="37" t="s">
        <v>86</v>
      </c>
      <c r="B154" s="37">
        <v>7</v>
      </c>
      <c r="C154" s="37"/>
      <c r="D154" s="37">
        <v>2</v>
      </c>
      <c r="E154" s="37" t="s">
        <v>0</v>
      </c>
      <c r="F154" s="37"/>
      <c r="G154" s="37"/>
      <c r="H154" s="36">
        <v>2.0696999999999999E-6</v>
      </c>
      <c r="I154" s="36">
        <v>-6.1379999999999996E-4</v>
      </c>
    </row>
    <row r="155" spans="1:9" ht="15" x14ac:dyDescent="0.2">
      <c r="A155" s="37" t="s">
        <v>86</v>
      </c>
      <c r="B155" s="37">
        <v>7</v>
      </c>
      <c r="C155" s="37"/>
      <c r="D155" s="37">
        <v>2</v>
      </c>
      <c r="E155" s="37" t="s">
        <v>1</v>
      </c>
      <c r="F155" s="37"/>
      <c r="G155" s="37"/>
      <c r="H155" s="36">
        <v>-6.1629999999999996E-4</v>
      </c>
      <c r="I155" s="36">
        <v>0.18278</v>
      </c>
    </row>
    <row r="156" spans="1:9" ht="15" x14ac:dyDescent="0.2">
      <c r="A156" s="37" t="s">
        <v>86</v>
      </c>
      <c r="B156" s="37">
        <v>7</v>
      </c>
      <c r="C156" s="37"/>
      <c r="D156" s="37">
        <v>2</v>
      </c>
      <c r="E156" s="37" t="s">
        <v>2</v>
      </c>
      <c r="F156" s="37"/>
      <c r="G156" s="37"/>
      <c r="H156" s="36">
        <v>7.8361999999999997E-8</v>
      </c>
      <c r="I156" s="36">
        <v>-2.3240000000000001E-5</v>
      </c>
    </row>
    <row r="157" spans="1:9" ht="15" x14ac:dyDescent="0.2">
      <c r="A157" s="37" t="s">
        <v>86</v>
      </c>
      <c r="B157" s="37">
        <v>7</v>
      </c>
      <c r="C157" s="37"/>
      <c r="D157" s="37">
        <v>1</v>
      </c>
      <c r="E157" s="37" t="s">
        <v>0</v>
      </c>
      <c r="F157" s="37"/>
      <c r="G157" s="37"/>
      <c r="H157" s="36">
        <v>8.5174999999999993E-6</v>
      </c>
      <c r="I157" s="36">
        <v>-2.526E-3</v>
      </c>
    </row>
    <row r="158" spans="1:9" ht="15" x14ac:dyDescent="0.2">
      <c r="A158" s="37" t="s">
        <v>86</v>
      </c>
      <c r="B158" s="37">
        <v>7</v>
      </c>
      <c r="C158" s="37"/>
      <c r="D158" s="37">
        <v>1</v>
      </c>
      <c r="E158" s="37" t="s">
        <v>1</v>
      </c>
      <c r="F158" s="37"/>
      <c r="G158" s="37"/>
      <c r="H158" s="36">
        <v>-4.7090000000000001E-4</v>
      </c>
      <c r="I158" s="36">
        <v>0.13963999999999999</v>
      </c>
    </row>
    <row r="159" spans="1:9" ht="15" x14ac:dyDescent="0.2">
      <c r="A159" s="37" t="s">
        <v>86</v>
      </c>
      <c r="B159" s="37">
        <v>7</v>
      </c>
      <c r="C159" s="37"/>
      <c r="D159" s="37">
        <v>1</v>
      </c>
      <c r="E159" s="37" t="s">
        <v>2</v>
      </c>
      <c r="F159" s="37"/>
      <c r="G159" s="37"/>
      <c r="H159" s="36">
        <v>1.0471000000000001E-6</v>
      </c>
      <c r="I159" s="36">
        <v>-3.1050000000000001E-4</v>
      </c>
    </row>
    <row r="160" spans="1:9" ht="15" x14ac:dyDescent="0.2">
      <c r="A160" s="37" t="s">
        <v>86</v>
      </c>
      <c r="B160" s="37">
        <v>8</v>
      </c>
      <c r="C160" s="37"/>
      <c r="D160" s="37"/>
      <c r="E160" s="37" t="s">
        <v>93</v>
      </c>
      <c r="F160" s="37"/>
      <c r="G160" s="37"/>
      <c r="H160" s="37">
        <v>0.11509999999999999</v>
      </c>
      <c r="I160" s="37">
        <v>0.11509999999999999</v>
      </c>
    </row>
    <row r="161" spans="1:9" ht="15" x14ac:dyDescent="0.2">
      <c r="A161" s="37" t="s">
        <v>86</v>
      </c>
      <c r="B161" s="37">
        <v>8</v>
      </c>
      <c r="C161" s="37"/>
      <c r="D161" s="37"/>
      <c r="E161" s="37" t="s">
        <v>94</v>
      </c>
      <c r="F161" s="37"/>
      <c r="G161" s="37"/>
      <c r="H161" s="37">
        <v>3.379</v>
      </c>
      <c r="I161" s="37">
        <v>0</v>
      </c>
    </row>
    <row r="162" spans="1:9" ht="15" x14ac:dyDescent="0.2">
      <c r="A162" s="37" t="s">
        <v>86</v>
      </c>
      <c r="B162" s="37">
        <v>8</v>
      </c>
      <c r="C162" s="37">
        <v>0.115</v>
      </c>
      <c r="D162" s="37">
        <v>6</v>
      </c>
      <c r="E162" s="37" t="s">
        <v>0</v>
      </c>
      <c r="F162" s="37"/>
      <c r="G162" s="37"/>
      <c r="H162" s="36">
        <v>0.18487000000000001</v>
      </c>
      <c r="I162" s="36">
        <v>8.9592999999999997E-4</v>
      </c>
    </row>
    <row r="163" spans="1:9" ht="15" x14ac:dyDescent="0.2">
      <c r="A163" s="37" t="s">
        <v>86</v>
      </c>
      <c r="B163" s="37">
        <v>8</v>
      </c>
      <c r="C163" s="37"/>
      <c r="D163" s="37">
        <v>6</v>
      </c>
      <c r="E163" s="37" t="s">
        <v>1</v>
      </c>
      <c r="F163" s="37"/>
      <c r="G163" s="37"/>
      <c r="H163" s="36">
        <v>-8.2970000000000002E-2</v>
      </c>
      <c r="I163" s="36">
        <v>-4.0210000000000002E-4</v>
      </c>
    </row>
    <row r="164" spans="1:9" ht="15" x14ac:dyDescent="0.2">
      <c r="A164" s="37" t="s">
        <v>86</v>
      </c>
      <c r="B164" s="37">
        <v>8</v>
      </c>
      <c r="C164" s="37"/>
      <c r="D164" s="37">
        <v>6</v>
      </c>
      <c r="E164" s="37" t="s">
        <v>2</v>
      </c>
      <c r="F164" s="37"/>
      <c r="G164" s="37"/>
      <c r="H164" s="36">
        <v>6.4790999999999998E-3</v>
      </c>
      <c r="I164" s="36">
        <v>3.1399000000000002E-5</v>
      </c>
    </row>
    <row r="165" spans="1:9" ht="15" x14ac:dyDescent="0.2">
      <c r="A165" s="37" t="s">
        <v>86</v>
      </c>
      <c r="B165" s="37">
        <v>8</v>
      </c>
      <c r="C165" s="37"/>
      <c r="D165" s="37">
        <v>5</v>
      </c>
      <c r="E165" s="37" t="s">
        <v>0</v>
      </c>
      <c r="F165" s="37"/>
      <c r="G165" s="37"/>
      <c r="H165" s="36">
        <v>-0.1099</v>
      </c>
      <c r="I165" s="36">
        <v>-5.3280000000000005E-4</v>
      </c>
    </row>
    <row r="166" spans="1:9" ht="15" x14ac:dyDescent="0.2">
      <c r="A166" s="37" t="s">
        <v>86</v>
      </c>
      <c r="B166" s="37">
        <v>8</v>
      </c>
      <c r="C166" s="37"/>
      <c r="D166" s="37">
        <v>5</v>
      </c>
      <c r="E166" s="37" t="s">
        <v>1</v>
      </c>
      <c r="F166" s="37"/>
      <c r="G166" s="37"/>
      <c r="H166" s="36">
        <v>3.7554999999999998E-2</v>
      </c>
      <c r="I166" s="36">
        <v>1.8200000000000001E-4</v>
      </c>
    </row>
    <row r="167" spans="1:9" ht="15" x14ac:dyDescent="0.2">
      <c r="A167" s="37" t="s">
        <v>86</v>
      </c>
      <c r="B167" s="37">
        <v>8</v>
      </c>
      <c r="C167" s="37"/>
      <c r="D167" s="37">
        <v>5</v>
      </c>
      <c r="E167" s="37" t="s">
        <v>2</v>
      </c>
      <c r="F167" s="37"/>
      <c r="G167" s="37"/>
      <c r="H167" s="36">
        <v>-2.9780000000000002E-3</v>
      </c>
      <c r="I167" s="36">
        <v>-1.4430000000000001E-5</v>
      </c>
    </row>
    <row r="168" spans="1:9" ht="15" x14ac:dyDescent="0.2">
      <c r="A168" s="37" t="s">
        <v>86</v>
      </c>
      <c r="B168" s="37">
        <v>8</v>
      </c>
      <c r="C168" s="37"/>
      <c r="D168" s="37">
        <v>4</v>
      </c>
      <c r="E168" s="37" t="s">
        <v>0</v>
      </c>
      <c r="F168" s="37"/>
      <c r="G168" s="37"/>
      <c r="H168" s="36">
        <v>-0.18310000000000001</v>
      </c>
      <c r="I168" s="36">
        <v>-8.8750000000000005E-4</v>
      </c>
    </row>
    <row r="169" spans="1:9" ht="15" x14ac:dyDescent="0.2">
      <c r="A169" s="37" t="s">
        <v>86</v>
      </c>
      <c r="B169" s="37">
        <v>8</v>
      </c>
      <c r="C169" s="37"/>
      <c r="D169" s="37">
        <v>4</v>
      </c>
      <c r="E169" s="37" t="s">
        <v>1</v>
      </c>
      <c r="F169" s="37"/>
      <c r="G169" s="37"/>
      <c r="H169" s="36">
        <v>7.3645000000000002E-2</v>
      </c>
      <c r="I169" s="36">
        <v>3.569E-4</v>
      </c>
    </row>
    <row r="170" spans="1:9" ht="15" x14ac:dyDescent="0.2">
      <c r="A170" s="37" t="s">
        <v>86</v>
      </c>
      <c r="B170" s="37">
        <v>8</v>
      </c>
      <c r="C170" s="37"/>
      <c r="D170" s="37">
        <v>4</v>
      </c>
      <c r="E170" s="37" t="s">
        <v>2</v>
      </c>
      <c r="F170" s="37"/>
      <c r="G170" s="37"/>
      <c r="H170" s="36">
        <v>-5.744E-3</v>
      </c>
      <c r="I170" s="36">
        <v>-2.7840000000000001E-5</v>
      </c>
    </row>
    <row r="171" spans="1:9" ht="15" x14ac:dyDescent="0.2">
      <c r="A171" s="37" t="s">
        <v>86</v>
      </c>
      <c r="B171" s="37">
        <v>8</v>
      </c>
      <c r="C171" s="37"/>
      <c r="D171" s="37">
        <v>3</v>
      </c>
      <c r="E171" s="37" t="s">
        <v>0</v>
      </c>
      <c r="F171" s="37"/>
      <c r="G171" s="37"/>
      <c r="H171" s="36">
        <v>-6.3190000000000002E-4</v>
      </c>
      <c r="I171" s="36">
        <v>-3.0620000000000001E-6</v>
      </c>
    </row>
    <row r="172" spans="1:9" ht="15" x14ac:dyDescent="0.2">
      <c r="A172" s="37" t="s">
        <v>86</v>
      </c>
      <c r="B172" s="37">
        <v>8</v>
      </c>
      <c r="C172" s="37"/>
      <c r="D172" s="37">
        <v>3</v>
      </c>
      <c r="E172" s="37" t="s">
        <v>1</v>
      </c>
      <c r="F172" s="37"/>
      <c r="G172" s="37"/>
      <c r="H172" s="36">
        <v>2.3092999999999998E-3</v>
      </c>
      <c r="I172" s="36">
        <v>1.1191E-5</v>
      </c>
    </row>
    <row r="173" spans="1:9" ht="15" x14ac:dyDescent="0.2">
      <c r="A173" s="37" t="s">
        <v>86</v>
      </c>
      <c r="B173" s="37">
        <v>8</v>
      </c>
      <c r="C173" s="37"/>
      <c r="D173" s="37">
        <v>3</v>
      </c>
      <c r="E173" s="37" t="s">
        <v>2</v>
      </c>
      <c r="F173" s="37"/>
      <c r="G173" s="37"/>
      <c r="H173" s="36">
        <v>-1.195E-4</v>
      </c>
      <c r="I173" s="36">
        <v>-5.7899999999999998E-7</v>
      </c>
    </row>
    <row r="174" spans="1:9" ht="15" x14ac:dyDescent="0.2">
      <c r="A174" s="37" t="s">
        <v>86</v>
      </c>
      <c r="B174" s="37">
        <v>8</v>
      </c>
      <c r="C174" s="37"/>
      <c r="D174" s="37">
        <v>2</v>
      </c>
      <c r="E174" s="37" t="s">
        <v>0</v>
      </c>
      <c r="F174" s="37"/>
      <c r="G174" s="37"/>
      <c r="H174" s="36">
        <v>0.17279</v>
      </c>
      <c r="I174" s="36">
        <v>8.3735999999999999E-4</v>
      </c>
    </row>
    <row r="175" spans="1:9" ht="15" x14ac:dyDescent="0.2">
      <c r="A175" s="37" t="s">
        <v>86</v>
      </c>
      <c r="B175" s="37">
        <v>8</v>
      </c>
      <c r="C175" s="37"/>
      <c r="D175" s="37">
        <v>2</v>
      </c>
      <c r="E175" s="37" t="s">
        <v>1</v>
      </c>
      <c r="F175" s="37"/>
      <c r="G175" s="37"/>
      <c r="H175" s="36">
        <v>-6.8110000000000004E-2</v>
      </c>
      <c r="I175" s="36">
        <v>-3.301E-4</v>
      </c>
    </row>
    <row r="176" spans="1:9" ht="15" x14ac:dyDescent="0.2">
      <c r="A176" s="37" t="s">
        <v>86</v>
      </c>
      <c r="B176" s="37">
        <v>8</v>
      </c>
      <c r="C176" s="37"/>
      <c r="D176" s="37">
        <v>2</v>
      </c>
      <c r="E176" s="37" t="s">
        <v>2</v>
      </c>
      <c r="F176" s="37"/>
      <c r="G176" s="37"/>
      <c r="H176" s="36">
        <v>5.3404999999999998E-3</v>
      </c>
      <c r="I176" s="36">
        <v>2.5880999999999998E-5</v>
      </c>
    </row>
    <row r="177" spans="1:9" ht="15" x14ac:dyDescent="0.2">
      <c r="A177" s="37" t="s">
        <v>86</v>
      </c>
      <c r="B177" s="37">
        <v>8</v>
      </c>
      <c r="C177" s="37"/>
      <c r="D177" s="37">
        <v>1</v>
      </c>
      <c r="E177" s="37" t="s">
        <v>0</v>
      </c>
      <c r="F177" s="37"/>
      <c r="G177" s="37"/>
      <c r="H177" s="36">
        <v>0.13924</v>
      </c>
      <c r="I177" s="36">
        <v>6.7476999999999999E-4</v>
      </c>
    </row>
    <row r="178" spans="1:9" ht="15" x14ac:dyDescent="0.2">
      <c r="A178" s="37" t="s">
        <v>86</v>
      </c>
      <c r="B178" s="37">
        <v>8</v>
      </c>
      <c r="C178" s="37"/>
      <c r="D178" s="37">
        <v>1</v>
      </c>
      <c r="E178" s="37" t="s">
        <v>1</v>
      </c>
      <c r="F178" s="37"/>
      <c r="G178" s="37"/>
      <c r="H178" s="36">
        <v>-5.4670000000000003E-2</v>
      </c>
      <c r="I178" s="36">
        <v>-2.6489999999999999E-4</v>
      </c>
    </row>
    <row r="179" spans="1:9" ht="15" x14ac:dyDescent="0.2">
      <c r="A179" s="37" t="s">
        <v>86</v>
      </c>
      <c r="B179" s="37">
        <v>8</v>
      </c>
      <c r="C179" s="37"/>
      <c r="D179" s="37">
        <v>1</v>
      </c>
      <c r="E179" s="37" t="s">
        <v>2</v>
      </c>
      <c r="F179" s="37"/>
      <c r="G179" s="37"/>
      <c r="H179" s="36">
        <v>4.1971999999999999E-3</v>
      </c>
      <c r="I179" s="36">
        <v>2.0339999999999998E-5</v>
      </c>
    </row>
    <row r="180" spans="1:9" ht="15" x14ac:dyDescent="0.2">
      <c r="A180" s="37" t="s">
        <v>86</v>
      </c>
      <c r="B180" s="37">
        <v>9</v>
      </c>
      <c r="C180" s="37"/>
      <c r="D180" s="37"/>
      <c r="E180" s="37" t="s">
        <v>93</v>
      </c>
      <c r="F180" s="37"/>
      <c r="G180" s="37"/>
      <c r="H180" s="37">
        <v>0.106</v>
      </c>
      <c r="I180" s="37">
        <v>0.106</v>
      </c>
    </row>
    <row r="181" spans="1:9" ht="15" x14ac:dyDescent="0.2">
      <c r="A181" s="37" t="s">
        <v>86</v>
      </c>
      <c r="B181" s="37">
        <v>9</v>
      </c>
      <c r="C181" s="37"/>
      <c r="D181" s="37"/>
      <c r="E181" s="37" t="s">
        <v>94</v>
      </c>
      <c r="F181" s="37"/>
      <c r="G181" s="37"/>
      <c r="H181" s="37">
        <v>0.45300000000000001</v>
      </c>
      <c r="I181" s="37">
        <v>0</v>
      </c>
    </row>
    <row r="182" spans="1:9" ht="15" x14ac:dyDescent="0.2">
      <c r="A182" s="37" t="s">
        <v>86</v>
      </c>
      <c r="B182" s="37">
        <v>9</v>
      </c>
      <c r="C182" s="37">
        <v>0.106</v>
      </c>
      <c r="D182" s="37">
        <v>6</v>
      </c>
      <c r="E182" s="37" t="s">
        <v>0</v>
      </c>
      <c r="F182" s="37"/>
      <c r="G182" s="37"/>
      <c r="H182" s="36">
        <v>-1.7409999999999998E-2</v>
      </c>
      <c r="I182" s="36">
        <v>3.3324999999999997E-5</v>
      </c>
    </row>
    <row r="183" spans="1:9" ht="15" x14ac:dyDescent="0.2">
      <c r="A183" s="37" t="s">
        <v>86</v>
      </c>
      <c r="B183" s="37">
        <v>9</v>
      </c>
      <c r="C183" s="37"/>
      <c r="D183" s="37">
        <v>6</v>
      </c>
      <c r="E183" s="37" t="s">
        <v>1</v>
      </c>
      <c r="F183" s="37"/>
      <c r="G183" s="37"/>
      <c r="H183" s="36">
        <v>6.7116999999999996E-2</v>
      </c>
      <c r="I183" s="36">
        <v>-1.2850000000000001E-4</v>
      </c>
    </row>
    <row r="184" spans="1:9" ht="15" x14ac:dyDescent="0.2">
      <c r="A184" s="37" t="s">
        <v>86</v>
      </c>
      <c r="B184" s="37">
        <v>9</v>
      </c>
      <c r="C184" s="37"/>
      <c r="D184" s="37">
        <v>6</v>
      </c>
      <c r="E184" s="37" t="s">
        <v>2</v>
      </c>
      <c r="F184" s="37"/>
      <c r="G184" s="37"/>
      <c r="H184" s="36">
        <v>-5.2249999999999996E-3</v>
      </c>
      <c r="I184" s="36">
        <v>1.0003999999999999E-5</v>
      </c>
    </row>
    <row r="185" spans="1:9" ht="15" x14ac:dyDescent="0.2">
      <c r="A185" s="37" t="s">
        <v>86</v>
      </c>
      <c r="B185" s="37">
        <v>9</v>
      </c>
      <c r="C185" s="37"/>
      <c r="D185" s="37">
        <v>5</v>
      </c>
      <c r="E185" s="37" t="s">
        <v>0</v>
      </c>
      <c r="F185" s="37"/>
      <c r="G185" s="37"/>
      <c r="H185" s="36">
        <v>8.6008999999999999E-3</v>
      </c>
      <c r="I185" s="36">
        <v>-1.647E-5</v>
      </c>
    </row>
    <row r="186" spans="1:9" ht="15" x14ac:dyDescent="0.2">
      <c r="A186" s="37" t="s">
        <v>86</v>
      </c>
      <c r="B186" s="37">
        <v>9</v>
      </c>
      <c r="C186" s="37"/>
      <c r="D186" s="37">
        <v>5</v>
      </c>
      <c r="E186" s="37" t="s">
        <v>1</v>
      </c>
      <c r="F186" s="37"/>
      <c r="G186" s="37"/>
      <c r="H186" s="36">
        <v>-4.582E-2</v>
      </c>
      <c r="I186" s="36">
        <v>8.7713000000000005E-5</v>
      </c>
    </row>
    <row r="187" spans="1:9" ht="15" x14ac:dyDescent="0.2">
      <c r="A187" s="37" t="s">
        <v>86</v>
      </c>
      <c r="B187" s="37">
        <v>9</v>
      </c>
      <c r="C187" s="37"/>
      <c r="D187" s="37">
        <v>5</v>
      </c>
      <c r="E187" s="37" t="s">
        <v>2</v>
      </c>
      <c r="F187" s="37"/>
      <c r="G187" s="37"/>
      <c r="H187" s="36">
        <v>3.5975999999999998E-3</v>
      </c>
      <c r="I187" s="36">
        <v>-6.8870000000000003E-6</v>
      </c>
    </row>
    <row r="188" spans="1:9" ht="15" x14ac:dyDescent="0.2">
      <c r="A188" s="37" t="s">
        <v>86</v>
      </c>
      <c r="B188" s="37">
        <v>9</v>
      </c>
      <c r="C188" s="37"/>
      <c r="D188" s="37">
        <v>4</v>
      </c>
      <c r="E188" s="37" t="s">
        <v>0</v>
      </c>
      <c r="F188" s="37"/>
      <c r="G188" s="37"/>
      <c r="H188" s="36">
        <v>1.5238E-2</v>
      </c>
      <c r="I188" s="36">
        <v>-2.917E-5</v>
      </c>
    </row>
    <row r="189" spans="1:9" ht="15" x14ac:dyDescent="0.2">
      <c r="A189" s="37" t="s">
        <v>86</v>
      </c>
      <c r="B189" s="37">
        <v>9</v>
      </c>
      <c r="C189" s="37"/>
      <c r="D189" s="37">
        <v>4</v>
      </c>
      <c r="E189" s="37" t="s">
        <v>1</v>
      </c>
      <c r="F189" s="37"/>
      <c r="G189" s="37"/>
      <c r="H189" s="36">
        <v>-6.7570000000000005E-2</v>
      </c>
      <c r="I189" s="36">
        <v>1.2936999999999999E-4</v>
      </c>
    </row>
    <row r="190" spans="1:9" ht="15" x14ac:dyDescent="0.2">
      <c r="A190" s="37" t="s">
        <v>86</v>
      </c>
      <c r="B190" s="37">
        <v>9</v>
      </c>
      <c r="C190" s="37"/>
      <c r="D190" s="37">
        <v>4</v>
      </c>
      <c r="E190" s="37" t="s">
        <v>2</v>
      </c>
      <c r="F190" s="37"/>
      <c r="G190" s="37"/>
      <c r="H190" s="36">
        <v>5.2354999999999997E-3</v>
      </c>
      <c r="I190" s="36">
        <v>-1.0020000000000001E-5</v>
      </c>
    </row>
    <row r="191" spans="1:9" ht="15" x14ac:dyDescent="0.2">
      <c r="A191" s="37" t="s">
        <v>86</v>
      </c>
      <c r="B191" s="37">
        <v>9</v>
      </c>
      <c r="C191" s="37"/>
      <c r="D191" s="37">
        <v>3</v>
      </c>
      <c r="E191" s="37" t="s">
        <v>0</v>
      </c>
      <c r="F191" s="37"/>
      <c r="G191" s="37"/>
      <c r="H191" s="36">
        <v>-1.0039999999999999E-3</v>
      </c>
      <c r="I191" s="36">
        <v>1.9222999999999998E-6</v>
      </c>
    </row>
    <row r="192" spans="1:9" ht="15" x14ac:dyDescent="0.2">
      <c r="A192" s="37" t="s">
        <v>86</v>
      </c>
      <c r="B192" s="37">
        <v>9</v>
      </c>
      <c r="C192" s="37"/>
      <c r="D192" s="37">
        <v>3</v>
      </c>
      <c r="E192" s="37" t="s">
        <v>1</v>
      </c>
      <c r="F192" s="37"/>
      <c r="G192" s="37"/>
      <c r="H192" s="36">
        <v>4.5589999999999997E-3</v>
      </c>
      <c r="I192" s="36">
        <v>-8.7280000000000001E-6</v>
      </c>
    </row>
    <row r="193" spans="1:9" ht="15" x14ac:dyDescent="0.2">
      <c r="A193" s="37" t="s">
        <v>86</v>
      </c>
      <c r="B193" s="37">
        <v>9</v>
      </c>
      <c r="C193" s="37"/>
      <c r="D193" s="37">
        <v>3</v>
      </c>
      <c r="E193" s="37" t="s">
        <v>2</v>
      </c>
      <c r="F193" s="37"/>
      <c r="G193" s="37"/>
      <c r="H193" s="36">
        <v>-4.1110000000000002E-4</v>
      </c>
      <c r="I193" s="36">
        <v>7.8696E-7</v>
      </c>
    </row>
    <row r="194" spans="1:9" ht="15" x14ac:dyDescent="0.2">
      <c r="A194" s="37" t="s">
        <v>86</v>
      </c>
      <c r="B194" s="37">
        <v>9</v>
      </c>
      <c r="C194" s="37"/>
      <c r="D194" s="37">
        <v>2</v>
      </c>
      <c r="E194" s="37" t="s">
        <v>0</v>
      </c>
      <c r="F194" s="37"/>
      <c r="G194" s="37"/>
      <c r="H194" s="36">
        <v>-1.495E-2</v>
      </c>
      <c r="I194" s="36">
        <v>2.8614000000000001E-5</v>
      </c>
    </row>
    <row r="195" spans="1:9" ht="15" x14ac:dyDescent="0.2">
      <c r="A195" s="37" t="s">
        <v>86</v>
      </c>
      <c r="B195" s="37">
        <v>9</v>
      </c>
      <c r="C195" s="37"/>
      <c r="D195" s="37">
        <v>2</v>
      </c>
      <c r="E195" s="37" t="s">
        <v>1</v>
      </c>
      <c r="F195" s="37"/>
      <c r="G195" s="37"/>
      <c r="H195" s="36">
        <v>6.6960000000000006E-2</v>
      </c>
      <c r="I195" s="36">
        <v>-1.282E-4</v>
      </c>
    </row>
    <row r="196" spans="1:9" ht="15" x14ac:dyDescent="0.2">
      <c r="A196" s="37" t="s">
        <v>86</v>
      </c>
      <c r="B196" s="37">
        <v>9</v>
      </c>
      <c r="C196" s="37"/>
      <c r="D196" s="37">
        <v>2</v>
      </c>
      <c r="E196" s="37" t="s">
        <v>2</v>
      </c>
      <c r="F196" s="37"/>
      <c r="G196" s="37"/>
      <c r="H196" s="36">
        <v>-5.2040000000000003E-3</v>
      </c>
      <c r="I196" s="36">
        <v>9.9631999999999997E-6</v>
      </c>
    </row>
    <row r="197" spans="1:9" ht="15" x14ac:dyDescent="0.2">
      <c r="A197" s="37" t="s">
        <v>86</v>
      </c>
      <c r="B197" s="37">
        <v>9</v>
      </c>
      <c r="C197" s="37"/>
      <c r="D197" s="37">
        <v>1</v>
      </c>
      <c r="E197" s="37" t="s">
        <v>0</v>
      </c>
      <c r="F197" s="37"/>
      <c r="G197" s="37"/>
      <c r="H197" s="36">
        <v>-1.0370000000000001E-2</v>
      </c>
      <c r="I197" s="36">
        <v>1.9859000000000001E-5</v>
      </c>
    </row>
    <row r="198" spans="1:9" ht="15" x14ac:dyDescent="0.2">
      <c r="A198" s="37" t="s">
        <v>86</v>
      </c>
      <c r="B198" s="37">
        <v>9</v>
      </c>
      <c r="C198" s="37"/>
      <c r="D198" s="37">
        <v>1</v>
      </c>
      <c r="E198" s="37" t="s">
        <v>1</v>
      </c>
      <c r="F198" s="37"/>
      <c r="G198" s="37"/>
      <c r="H198" s="36">
        <v>5.0935000000000001E-2</v>
      </c>
      <c r="I198" s="36">
        <v>-9.7510000000000007E-5</v>
      </c>
    </row>
    <row r="199" spans="1:9" ht="15" x14ac:dyDescent="0.2">
      <c r="A199" s="37" t="s">
        <v>86</v>
      </c>
      <c r="B199" s="37">
        <v>9</v>
      </c>
      <c r="C199" s="37"/>
      <c r="D199" s="37">
        <v>1</v>
      </c>
      <c r="E199" s="37" t="s">
        <v>2</v>
      </c>
      <c r="F199" s="37"/>
      <c r="G199" s="37"/>
      <c r="H199" s="36">
        <v>-3.8760000000000001E-3</v>
      </c>
      <c r="I199" s="36">
        <v>7.4204000000000001E-6</v>
      </c>
    </row>
    <row r="200" spans="1:9" ht="15" x14ac:dyDescent="0.2">
      <c r="A200" s="37" t="s">
        <v>86</v>
      </c>
      <c r="B200" s="37">
        <v>10</v>
      </c>
      <c r="C200" s="37"/>
      <c r="D200" s="37"/>
      <c r="E200" s="37" t="s">
        <v>93</v>
      </c>
      <c r="F200" s="37"/>
      <c r="G200" s="37"/>
      <c r="H200" s="37">
        <v>8.6499999999999994E-2</v>
      </c>
      <c r="I200" s="37">
        <v>8.6499999999999994E-2</v>
      </c>
    </row>
    <row r="201" spans="1:9" ht="15" x14ac:dyDescent="0.2">
      <c r="A201" s="37" t="s">
        <v>86</v>
      </c>
      <c r="B201" s="37">
        <v>10</v>
      </c>
      <c r="C201" s="37"/>
      <c r="D201" s="37"/>
      <c r="E201" s="37" t="s">
        <v>94</v>
      </c>
      <c r="F201" s="37"/>
      <c r="G201" s="37"/>
      <c r="H201" s="37">
        <v>0</v>
      </c>
      <c r="I201" s="37">
        <v>1.7270000000000001</v>
      </c>
    </row>
    <row r="202" spans="1:9" ht="15" x14ac:dyDescent="0.2">
      <c r="A202" s="37" t="s">
        <v>86</v>
      </c>
      <c r="B202" s="37">
        <v>10</v>
      </c>
      <c r="C202" s="37">
        <v>8.6999999999999994E-2</v>
      </c>
      <c r="D202" s="37">
        <v>6</v>
      </c>
      <c r="E202" s="37" t="s">
        <v>0</v>
      </c>
      <c r="F202" s="37"/>
      <c r="G202" s="37"/>
      <c r="H202" s="36">
        <v>-1.188E-5</v>
      </c>
      <c r="I202" s="36">
        <v>1.2699E-3</v>
      </c>
    </row>
    <row r="203" spans="1:9" ht="15" x14ac:dyDescent="0.2">
      <c r="A203" s="37" t="s">
        <v>86</v>
      </c>
      <c r="B203" s="37">
        <v>10</v>
      </c>
      <c r="C203" s="37"/>
      <c r="D203" s="37">
        <v>6</v>
      </c>
      <c r="E203" s="37" t="s">
        <v>1</v>
      </c>
      <c r="F203" s="37"/>
      <c r="G203" s="37"/>
      <c r="H203" s="36">
        <v>4.8611999999999999E-4</v>
      </c>
      <c r="I203" s="36">
        <v>-5.1959999999999999E-2</v>
      </c>
    </row>
    <row r="204" spans="1:9" ht="15" x14ac:dyDescent="0.2">
      <c r="A204" s="37" t="s">
        <v>86</v>
      </c>
      <c r="B204" s="37">
        <v>10</v>
      </c>
      <c r="C204" s="37"/>
      <c r="D204" s="37">
        <v>6</v>
      </c>
      <c r="E204" s="37" t="s">
        <v>2</v>
      </c>
      <c r="F204" s="37"/>
      <c r="G204" s="37"/>
      <c r="H204" s="36">
        <v>-1.373E-6</v>
      </c>
      <c r="I204" s="36">
        <v>1.4679E-4</v>
      </c>
    </row>
    <row r="205" spans="1:9" ht="15" x14ac:dyDescent="0.2">
      <c r="A205" s="37" t="s">
        <v>86</v>
      </c>
      <c r="B205" s="37">
        <v>10</v>
      </c>
      <c r="C205" s="37"/>
      <c r="D205" s="37">
        <v>5</v>
      </c>
      <c r="E205" s="37" t="s">
        <v>0</v>
      </c>
      <c r="F205" s="37"/>
      <c r="G205" s="37"/>
      <c r="H205" s="36">
        <v>1.3565E-5</v>
      </c>
      <c r="I205" s="36">
        <v>-1.4499999999999999E-3</v>
      </c>
    </row>
    <row r="206" spans="1:9" ht="15" x14ac:dyDescent="0.2">
      <c r="A206" s="37" t="s">
        <v>86</v>
      </c>
      <c r="B206" s="37">
        <v>10</v>
      </c>
      <c r="C206" s="37"/>
      <c r="D206" s="37">
        <v>5</v>
      </c>
      <c r="E206" s="37" t="s">
        <v>1</v>
      </c>
      <c r="F206" s="37"/>
      <c r="G206" s="37"/>
      <c r="H206" s="36">
        <v>-8.3520000000000003E-4</v>
      </c>
      <c r="I206" s="36">
        <v>8.9283000000000001E-2</v>
      </c>
    </row>
    <row r="207" spans="1:9" ht="15" x14ac:dyDescent="0.2">
      <c r="A207" s="37" t="s">
        <v>86</v>
      </c>
      <c r="B207" s="37">
        <v>10</v>
      </c>
      <c r="C207" s="37"/>
      <c r="D207" s="37">
        <v>5</v>
      </c>
      <c r="E207" s="37" t="s">
        <v>2</v>
      </c>
      <c r="F207" s="37"/>
      <c r="G207" s="37"/>
      <c r="H207" s="36">
        <v>1.4591999999999999E-6</v>
      </c>
      <c r="I207" s="36">
        <v>-1.56E-4</v>
      </c>
    </row>
    <row r="208" spans="1:9" ht="15" x14ac:dyDescent="0.2">
      <c r="A208" s="37" t="s">
        <v>86</v>
      </c>
      <c r="B208" s="37">
        <v>10</v>
      </c>
      <c r="C208" s="37"/>
      <c r="D208" s="37">
        <v>4</v>
      </c>
      <c r="E208" s="37" t="s">
        <v>0</v>
      </c>
      <c r="F208" s="37"/>
      <c r="G208" s="37"/>
      <c r="H208" s="36">
        <v>4.4901999999999998E-6</v>
      </c>
      <c r="I208" s="36">
        <v>-4.8000000000000001E-4</v>
      </c>
    </row>
    <row r="209" spans="1:9" ht="15" x14ac:dyDescent="0.2">
      <c r="A209" s="37" t="s">
        <v>86</v>
      </c>
      <c r="B209" s="37">
        <v>10</v>
      </c>
      <c r="C209" s="37"/>
      <c r="D209" s="37">
        <v>4</v>
      </c>
      <c r="E209" s="37" t="s">
        <v>1</v>
      </c>
      <c r="F209" s="37"/>
      <c r="G209" s="37"/>
      <c r="H209" s="36">
        <v>2.2701000000000001E-4</v>
      </c>
      <c r="I209" s="36">
        <v>-2.427E-2</v>
      </c>
    </row>
    <row r="210" spans="1:9" ht="15" x14ac:dyDescent="0.2">
      <c r="A210" s="37" t="s">
        <v>86</v>
      </c>
      <c r="B210" s="37">
        <v>10</v>
      </c>
      <c r="C210" s="37"/>
      <c r="D210" s="37">
        <v>4</v>
      </c>
      <c r="E210" s="37" t="s">
        <v>2</v>
      </c>
      <c r="F210" s="37"/>
      <c r="G210" s="37"/>
      <c r="H210" s="36">
        <v>9.2137E-7</v>
      </c>
      <c r="I210" s="36">
        <v>-9.8490000000000001E-5</v>
      </c>
    </row>
    <row r="211" spans="1:9" ht="15" x14ac:dyDescent="0.2">
      <c r="A211" s="37" t="s">
        <v>86</v>
      </c>
      <c r="B211" s="37">
        <v>10</v>
      </c>
      <c r="C211" s="37"/>
      <c r="D211" s="37">
        <v>3</v>
      </c>
      <c r="E211" s="37" t="s">
        <v>0</v>
      </c>
      <c r="F211" s="37"/>
      <c r="G211" s="37"/>
      <c r="H211" s="36">
        <v>-1.2619999999999999E-5</v>
      </c>
      <c r="I211" s="36">
        <v>1.3493999999999999E-3</v>
      </c>
    </row>
    <row r="212" spans="1:9" ht="15" x14ac:dyDescent="0.2">
      <c r="A212" s="37" t="s">
        <v>86</v>
      </c>
      <c r="B212" s="37">
        <v>10</v>
      </c>
      <c r="C212" s="37"/>
      <c r="D212" s="37">
        <v>3</v>
      </c>
      <c r="E212" s="37" t="s">
        <v>1</v>
      </c>
      <c r="F212" s="37"/>
      <c r="G212" s="37"/>
      <c r="H212" s="36">
        <v>6.3906E-4</v>
      </c>
      <c r="I212" s="36">
        <v>-6.8309999999999996E-2</v>
      </c>
    </row>
    <row r="213" spans="1:9" ht="15" x14ac:dyDescent="0.2">
      <c r="A213" s="37" t="s">
        <v>86</v>
      </c>
      <c r="B213" s="37">
        <v>10</v>
      </c>
      <c r="C213" s="37"/>
      <c r="D213" s="37">
        <v>3</v>
      </c>
      <c r="E213" s="37" t="s">
        <v>2</v>
      </c>
      <c r="F213" s="37"/>
      <c r="G213" s="37"/>
      <c r="H213" s="36">
        <v>-1.305E-6</v>
      </c>
      <c r="I213" s="36">
        <v>1.3946E-4</v>
      </c>
    </row>
    <row r="214" spans="1:9" ht="15" x14ac:dyDescent="0.2">
      <c r="A214" s="37" t="s">
        <v>86</v>
      </c>
      <c r="B214" s="37">
        <v>10</v>
      </c>
      <c r="C214" s="37"/>
      <c r="D214" s="37">
        <v>2</v>
      </c>
      <c r="E214" s="37" t="s">
        <v>0</v>
      </c>
      <c r="F214" s="37"/>
      <c r="G214" s="37"/>
      <c r="H214" s="36">
        <v>-4.5839999999999996E-6</v>
      </c>
      <c r="I214" s="36">
        <v>4.8997000000000005E-4</v>
      </c>
    </row>
    <row r="215" spans="1:9" ht="15" x14ac:dyDescent="0.2">
      <c r="A215" s="37" t="s">
        <v>86</v>
      </c>
      <c r="B215" s="37">
        <v>10</v>
      </c>
      <c r="C215" s="37"/>
      <c r="D215" s="37">
        <v>2</v>
      </c>
      <c r="E215" s="37" t="s">
        <v>1</v>
      </c>
      <c r="F215" s="37"/>
      <c r="G215" s="37"/>
      <c r="H215" s="36">
        <v>-3.4539999999999999E-4</v>
      </c>
      <c r="I215" s="36">
        <v>3.6920000000000001E-2</v>
      </c>
    </row>
    <row r="216" spans="1:9" ht="15" x14ac:dyDescent="0.2">
      <c r="A216" s="37" t="s">
        <v>86</v>
      </c>
      <c r="B216" s="37">
        <v>10</v>
      </c>
      <c r="C216" s="37"/>
      <c r="D216" s="37">
        <v>2</v>
      </c>
      <c r="E216" s="37" t="s">
        <v>2</v>
      </c>
      <c r="F216" s="37"/>
      <c r="G216" s="37"/>
      <c r="H216" s="36">
        <v>-1.093E-6</v>
      </c>
      <c r="I216" s="36">
        <v>1.1686E-4</v>
      </c>
    </row>
    <row r="217" spans="1:9" ht="15" x14ac:dyDescent="0.2">
      <c r="A217" s="37" t="s">
        <v>86</v>
      </c>
      <c r="B217" s="37">
        <v>10</v>
      </c>
      <c r="C217" s="37"/>
      <c r="D217" s="37">
        <v>1</v>
      </c>
      <c r="E217" s="37" t="s">
        <v>0</v>
      </c>
      <c r="F217" s="37"/>
      <c r="G217" s="37"/>
      <c r="H217" s="36">
        <v>1.4671000000000001E-5</v>
      </c>
      <c r="I217" s="36">
        <v>-1.5679999999999999E-3</v>
      </c>
    </row>
    <row r="218" spans="1:9" ht="15" x14ac:dyDescent="0.2">
      <c r="A218" s="37" t="s">
        <v>86</v>
      </c>
      <c r="B218" s="37">
        <v>10</v>
      </c>
      <c r="C218" s="37"/>
      <c r="D218" s="37">
        <v>1</v>
      </c>
      <c r="E218" s="37" t="s">
        <v>1</v>
      </c>
      <c r="F218" s="37"/>
      <c r="G218" s="37"/>
      <c r="H218" s="36">
        <v>-5.8180000000000005E-4</v>
      </c>
      <c r="I218" s="36">
        <v>6.2192999999999998E-2</v>
      </c>
    </row>
    <row r="219" spans="1:9" ht="15" x14ac:dyDescent="0.2">
      <c r="A219" s="37" t="s">
        <v>86</v>
      </c>
      <c r="B219" s="37">
        <v>10</v>
      </c>
      <c r="C219" s="37"/>
      <c r="D219" s="37">
        <v>1</v>
      </c>
      <c r="E219" s="37" t="s">
        <v>2</v>
      </c>
      <c r="F219" s="37"/>
      <c r="G219" s="37"/>
      <c r="H219" s="36">
        <v>1.4136999999999999E-6</v>
      </c>
      <c r="I219" s="36">
        <v>-1.5109999999999999E-4</v>
      </c>
    </row>
    <row r="220" spans="1:9" ht="15" x14ac:dyDescent="0.2">
      <c r="A220" s="37" t="s">
        <v>86</v>
      </c>
      <c r="B220" s="37">
        <v>11</v>
      </c>
      <c r="C220" s="37"/>
      <c r="D220" s="37"/>
      <c r="E220" s="37" t="s">
        <v>93</v>
      </c>
      <c r="F220" s="37"/>
      <c r="G220" s="37"/>
      <c r="H220" s="37">
        <v>8.1900000000000001E-2</v>
      </c>
      <c r="I220" s="37">
        <v>8.1900000000000001E-2</v>
      </c>
    </row>
    <row r="221" spans="1:9" ht="15" x14ac:dyDescent="0.2">
      <c r="A221" s="37" t="s">
        <v>86</v>
      </c>
      <c r="B221" s="37">
        <v>11</v>
      </c>
      <c r="C221" s="37"/>
      <c r="D221" s="37"/>
      <c r="E221" s="37" t="s">
        <v>94</v>
      </c>
      <c r="F221" s="37"/>
      <c r="G221" s="37"/>
      <c r="H221" s="37">
        <v>1.331</v>
      </c>
      <c r="I221" s="37">
        <v>0</v>
      </c>
    </row>
    <row r="222" spans="1:9" ht="15" x14ac:dyDescent="0.2">
      <c r="A222" s="37" t="s">
        <v>86</v>
      </c>
      <c r="B222" s="37">
        <v>11</v>
      </c>
      <c r="C222" s="37">
        <v>8.2000000000000003E-2</v>
      </c>
      <c r="D222" s="37">
        <v>6</v>
      </c>
      <c r="E222" s="37" t="s">
        <v>0</v>
      </c>
      <c r="F222" s="37"/>
      <c r="G222" s="37"/>
      <c r="H222" s="36">
        <v>-5.2409999999999998E-2</v>
      </c>
      <c r="I222" s="36">
        <v>-6.1399999999999996E-4</v>
      </c>
    </row>
    <row r="223" spans="1:9" ht="15" x14ac:dyDescent="0.2">
      <c r="A223" s="37" t="s">
        <v>86</v>
      </c>
      <c r="B223" s="37">
        <v>11</v>
      </c>
      <c r="C223" s="37"/>
      <c r="D223" s="37">
        <v>6</v>
      </c>
      <c r="E223" s="37" t="s">
        <v>1</v>
      </c>
      <c r="F223" s="37"/>
      <c r="G223" s="37"/>
      <c r="H223" s="36">
        <v>2.5492999999999998E-2</v>
      </c>
      <c r="I223" s="36">
        <v>2.9867000000000001E-4</v>
      </c>
    </row>
    <row r="224" spans="1:9" ht="15" x14ac:dyDescent="0.2">
      <c r="A224" s="37" t="s">
        <v>86</v>
      </c>
      <c r="B224" s="37">
        <v>11</v>
      </c>
      <c r="C224" s="37"/>
      <c r="D224" s="37">
        <v>6</v>
      </c>
      <c r="E224" s="37" t="s">
        <v>2</v>
      </c>
      <c r="F224" s="37"/>
      <c r="G224" s="37"/>
      <c r="H224" s="36">
        <v>-2.003E-3</v>
      </c>
      <c r="I224" s="36">
        <v>-2.3470000000000001E-5</v>
      </c>
    </row>
    <row r="225" spans="1:9" ht="15" x14ac:dyDescent="0.2">
      <c r="A225" s="37" t="s">
        <v>86</v>
      </c>
      <c r="B225" s="37">
        <v>11</v>
      </c>
      <c r="C225" s="37"/>
      <c r="D225" s="37">
        <v>5</v>
      </c>
      <c r="E225" s="37" t="s">
        <v>0</v>
      </c>
      <c r="F225" s="37"/>
      <c r="G225" s="37"/>
      <c r="H225" s="36">
        <v>8.2215999999999997E-2</v>
      </c>
      <c r="I225" s="36">
        <v>9.6323000000000003E-4</v>
      </c>
    </row>
    <row r="226" spans="1:9" ht="15" x14ac:dyDescent="0.2">
      <c r="A226" s="37" t="s">
        <v>86</v>
      </c>
      <c r="B226" s="37">
        <v>11</v>
      </c>
      <c r="C226" s="37"/>
      <c r="D226" s="37">
        <v>5</v>
      </c>
      <c r="E226" s="37" t="s">
        <v>1</v>
      </c>
      <c r="F226" s="37"/>
      <c r="G226" s="37"/>
      <c r="H226" s="36">
        <v>-3.4079999999999999E-2</v>
      </c>
      <c r="I226" s="36">
        <v>-3.993E-4</v>
      </c>
    </row>
    <row r="227" spans="1:9" ht="15" x14ac:dyDescent="0.2">
      <c r="A227" s="37" t="s">
        <v>86</v>
      </c>
      <c r="B227" s="37">
        <v>11</v>
      </c>
      <c r="C227" s="37"/>
      <c r="D227" s="37">
        <v>5</v>
      </c>
      <c r="E227" s="37" t="s">
        <v>2</v>
      </c>
      <c r="F227" s="37"/>
      <c r="G227" s="37"/>
      <c r="H227" s="36">
        <v>2.7047E-3</v>
      </c>
      <c r="I227" s="36">
        <v>3.1687999999999999E-5</v>
      </c>
    </row>
    <row r="228" spans="1:9" ht="15" x14ac:dyDescent="0.2">
      <c r="A228" s="37" t="s">
        <v>86</v>
      </c>
      <c r="B228" s="37">
        <v>11</v>
      </c>
      <c r="C228" s="37"/>
      <c r="D228" s="37">
        <v>4</v>
      </c>
      <c r="E228" s="37" t="s">
        <v>0</v>
      </c>
      <c r="F228" s="37"/>
      <c r="G228" s="37"/>
      <c r="H228" s="36">
        <v>-2.1499999999999998E-2</v>
      </c>
      <c r="I228" s="36">
        <v>-2.519E-4</v>
      </c>
    </row>
    <row r="229" spans="1:9" ht="15" x14ac:dyDescent="0.2">
      <c r="A229" s="37" t="s">
        <v>86</v>
      </c>
      <c r="B229" s="37">
        <v>11</v>
      </c>
      <c r="C229" s="37"/>
      <c r="D229" s="37">
        <v>4</v>
      </c>
      <c r="E229" s="37" t="s">
        <v>1</v>
      </c>
      <c r="F229" s="37"/>
      <c r="G229" s="37"/>
      <c r="H229" s="36">
        <v>8.9239999999999996E-3</v>
      </c>
      <c r="I229" s="36">
        <v>1.0454999999999999E-4</v>
      </c>
    </row>
    <row r="230" spans="1:9" ht="15" x14ac:dyDescent="0.2">
      <c r="A230" s="37" t="s">
        <v>86</v>
      </c>
      <c r="B230" s="37">
        <v>11</v>
      </c>
      <c r="C230" s="37"/>
      <c r="D230" s="37">
        <v>4</v>
      </c>
      <c r="E230" s="37" t="s">
        <v>2</v>
      </c>
      <c r="F230" s="37"/>
      <c r="G230" s="37"/>
      <c r="H230" s="36">
        <v>-7.3879999999999996E-4</v>
      </c>
      <c r="I230" s="36">
        <v>-8.6549999999999993E-6</v>
      </c>
    </row>
    <row r="231" spans="1:9" ht="15" x14ac:dyDescent="0.2">
      <c r="A231" s="37" t="s">
        <v>86</v>
      </c>
      <c r="B231" s="37">
        <v>11</v>
      </c>
      <c r="C231" s="37"/>
      <c r="D231" s="37">
        <v>3</v>
      </c>
      <c r="E231" s="37" t="s">
        <v>0</v>
      </c>
      <c r="F231" s="37"/>
      <c r="G231" s="37"/>
      <c r="H231" s="36">
        <v>-6.173E-2</v>
      </c>
      <c r="I231" s="36">
        <v>-7.2329999999999996E-4</v>
      </c>
    </row>
    <row r="232" spans="1:9" ht="15" x14ac:dyDescent="0.2">
      <c r="A232" s="37" t="s">
        <v>86</v>
      </c>
      <c r="B232" s="37">
        <v>11</v>
      </c>
      <c r="C232" s="37"/>
      <c r="D232" s="37">
        <v>3</v>
      </c>
      <c r="E232" s="37" t="s">
        <v>1</v>
      </c>
      <c r="F232" s="37"/>
      <c r="G232" s="37"/>
      <c r="H232" s="36">
        <v>2.5478000000000001E-2</v>
      </c>
      <c r="I232" s="36">
        <v>2.9849999999999999E-4</v>
      </c>
    </row>
    <row r="233" spans="1:9" ht="15" x14ac:dyDescent="0.2">
      <c r="A233" s="37" t="s">
        <v>86</v>
      </c>
      <c r="B233" s="37">
        <v>11</v>
      </c>
      <c r="C233" s="37"/>
      <c r="D233" s="37">
        <v>3</v>
      </c>
      <c r="E233" s="37" t="s">
        <v>2</v>
      </c>
      <c r="F233" s="37"/>
      <c r="G233" s="37"/>
      <c r="H233" s="36">
        <v>-2.003E-3</v>
      </c>
      <c r="I233" s="36">
        <v>-2.3459999999999999E-5</v>
      </c>
    </row>
    <row r="234" spans="1:9" ht="15" x14ac:dyDescent="0.2">
      <c r="A234" s="37" t="s">
        <v>86</v>
      </c>
      <c r="B234" s="37">
        <v>11</v>
      </c>
      <c r="C234" s="37"/>
      <c r="D234" s="37">
        <v>2</v>
      </c>
      <c r="E234" s="37" t="s">
        <v>0</v>
      </c>
      <c r="F234" s="37"/>
      <c r="G234" s="37"/>
      <c r="H234" s="36">
        <v>3.2779999999999997E-2</v>
      </c>
      <c r="I234" s="36">
        <v>3.8404999999999998E-4</v>
      </c>
    </row>
    <row r="235" spans="1:9" ht="15" x14ac:dyDescent="0.2">
      <c r="A235" s="37" t="s">
        <v>86</v>
      </c>
      <c r="B235" s="37">
        <v>11</v>
      </c>
      <c r="C235" s="37"/>
      <c r="D235" s="37">
        <v>2</v>
      </c>
      <c r="E235" s="37" t="s">
        <v>1</v>
      </c>
      <c r="F235" s="37"/>
      <c r="G235" s="37"/>
      <c r="H235" s="36">
        <v>-1.523E-2</v>
      </c>
      <c r="I235" s="36">
        <v>-1.784E-4</v>
      </c>
    </row>
    <row r="236" spans="1:9" ht="15" x14ac:dyDescent="0.2">
      <c r="A236" s="37" t="s">
        <v>86</v>
      </c>
      <c r="B236" s="37">
        <v>11</v>
      </c>
      <c r="C236" s="37"/>
      <c r="D236" s="37">
        <v>2</v>
      </c>
      <c r="E236" s="37" t="s">
        <v>2</v>
      </c>
      <c r="F236" s="37"/>
      <c r="G236" s="37"/>
      <c r="H236" s="36">
        <v>1.2388E-3</v>
      </c>
      <c r="I236" s="36">
        <v>1.4514E-5</v>
      </c>
    </row>
    <row r="237" spans="1:9" ht="15" x14ac:dyDescent="0.2">
      <c r="A237" s="37" t="s">
        <v>86</v>
      </c>
      <c r="B237" s="37">
        <v>11</v>
      </c>
      <c r="C237" s="37"/>
      <c r="D237" s="37">
        <v>1</v>
      </c>
      <c r="E237" s="37" t="s">
        <v>0</v>
      </c>
      <c r="F237" s="37"/>
      <c r="G237" s="37"/>
      <c r="H237" s="36">
        <v>5.6904999999999997E-2</v>
      </c>
      <c r="I237" s="36">
        <v>6.6668000000000001E-4</v>
      </c>
    </row>
    <row r="238" spans="1:9" ht="15" x14ac:dyDescent="0.2">
      <c r="A238" s="37" t="s">
        <v>86</v>
      </c>
      <c r="B238" s="37">
        <v>11</v>
      </c>
      <c r="C238" s="37"/>
      <c r="D238" s="37">
        <v>1</v>
      </c>
      <c r="E238" s="37" t="s">
        <v>1</v>
      </c>
      <c r="F238" s="37"/>
      <c r="G238" s="37"/>
      <c r="H238" s="36">
        <v>-2.4279999999999999E-2</v>
      </c>
      <c r="I238" s="36">
        <v>-2.8439999999999997E-4</v>
      </c>
    </row>
    <row r="239" spans="1:9" ht="15" x14ac:dyDescent="0.2">
      <c r="A239" s="37" t="s">
        <v>86</v>
      </c>
      <c r="B239" s="37">
        <v>11</v>
      </c>
      <c r="C239" s="37"/>
      <c r="D239" s="37">
        <v>1</v>
      </c>
      <c r="E239" s="37" t="s">
        <v>2</v>
      </c>
      <c r="F239" s="37"/>
      <c r="G239" s="37"/>
      <c r="H239" s="36">
        <v>1.8827E-3</v>
      </c>
      <c r="I239" s="36">
        <v>2.2058000000000001E-5</v>
      </c>
    </row>
    <row r="240" spans="1:9" ht="15" x14ac:dyDescent="0.2">
      <c r="A240" s="37" t="s">
        <v>86</v>
      </c>
      <c r="B240" s="37">
        <v>12</v>
      </c>
      <c r="C240" s="37"/>
      <c r="D240" s="37"/>
      <c r="E240" s="37" t="s">
        <v>93</v>
      </c>
      <c r="F240" s="37"/>
      <c r="G240" s="37"/>
      <c r="H240" s="37">
        <v>7.3999999999999996E-2</v>
      </c>
      <c r="I240" s="37">
        <v>7.3999999999999996E-2</v>
      </c>
    </row>
    <row r="241" spans="1:9" ht="15" x14ac:dyDescent="0.2">
      <c r="A241" s="37" t="s">
        <v>86</v>
      </c>
      <c r="B241" s="37">
        <v>12</v>
      </c>
      <c r="C241" s="37"/>
      <c r="D241" s="37"/>
      <c r="E241" s="37" t="s">
        <v>94</v>
      </c>
      <c r="F241" s="37"/>
      <c r="G241" s="37"/>
      <c r="H241" s="37">
        <v>0.245</v>
      </c>
      <c r="I241" s="37">
        <v>0</v>
      </c>
    </row>
    <row r="242" spans="1:9" ht="15" x14ac:dyDescent="0.2">
      <c r="A242" s="37" t="s">
        <v>86</v>
      </c>
      <c r="B242" s="37">
        <v>12</v>
      </c>
      <c r="C242" s="37">
        <v>7.3999999999999996E-2</v>
      </c>
      <c r="D242" s="37">
        <v>6</v>
      </c>
      <c r="E242" s="37" t="s">
        <v>0</v>
      </c>
      <c r="F242" s="37"/>
      <c r="G242" s="37"/>
      <c r="H242" s="36">
        <v>4.8298000000000004E-3</v>
      </c>
      <c r="I242" s="36">
        <v>6.1880999999999999E-5</v>
      </c>
    </row>
    <row r="243" spans="1:9" ht="15" x14ac:dyDescent="0.2">
      <c r="A243" s="37" t="s">
        <v>86</v>
      </c>
      <c r="B243" s="37">
        <v>12</v>
      </c>
      <c r="C243" s="37"/>
      <c r="D243" s="37">
        <v>6</v>
      </c>
      <c r="E243" s="37" t="s">
        <v>1</v>
      </c>
      <c r="F243" s="37"/>
      <c r="G243" s="37"/>
      <c r="H243" s="36">
        <v>-1.9460000000000002E-2</v>
      </c>
      <c r="I243" s="36">
        <v>-2.4939999999999999E-4</v>
      </c>
    </row>
    <row r="244" spans="1:9" ht="15" x14ac:dyDescent="0.2">
      <c r="A244" s="37" t="s">
        <v>86</v>
      </c>
      <c r="B244" s="37">
        <v>12</v>
      </c>
      <c r="C244" s="37"/>
      <c r="D244" s="37">
        <v>6</v>
      </c>
      <c r="E244" s="37" t="s">
        <v>2</v>
      </c>
      <c r="F244" s="37"/>
      <c r="G244" s="37"/>
      <c r="H244" s="36">
        <v>1.5181999999999999E-3</v>
      </c>
      <c r="I244" s="36">
        <v>1.9451999999999999E-5</v>
      </c>
    </row>
    <row r="245" spans="1:9" ht="15" x14ac:dyDescent="0.2">
      <c r="A245" s="37" t="s">
        <v>86</v>
      </c>
      <c r="B245" s="37">
        <v>12</v>
      </c>
      <c r="C245" s="37"/>
      <c r="D245" s="37">
        <v>5</v>
      </c>
      <c r="E245" s="37" t="s">
        <v>0</v>
      </c>
      <c r="F245" s="37"/>
      <c r="G245" s="37"/>
      <c r="H245" s="36">
        <v>-6.6290000000000003E-3</v>
      </c>
      <c r="I245" s="36">
        <v>-8.4930000000000002E-5</v>
      </c>
    </row>
    <row r="246" spans="1:9" ht="15" x14ac:dyDescent="0.2">
      <c r="A246" s="37" t="s">
        <v>86</v>
      </c>
      <c r="B246" s="37">
        <v>12</v>
      </c>
      <c r="C246" s="37"/>
      <c r="D246" s="37">
        <v>5</v>
      </c>
      <c r="E246" s="37" t="s">
        <v>1</v>
      </c>
      <c r="F246" s="37"/>
      <c r="G246" s="37"/>
      <c r="H246" s="36">
        <v>3.3619000000000003E-2</v>
      </c>
      <c r="I246" s="36">
        <v>4.3073999999999999E-4</v>
      </c>
    </row>
    <row r="247" spans="1:9" ht="15" x14ac:dyDescent="0.2">
      <c r="A247" s="37" t="s">
        <v>86</v>
      </c>
      <c r="B247" s="37">
        <v>12</v>
      </c>
      <c r="C247" s="37"/>
      <c r="D247" s="37">
        <v>5</v>
      </c>
      <c r="E247" s="37" t="s">
        <v>2</v>
      </c>
      <c r="F247" s="37"/>
      <c r="G247" s="37"/>
      <c r="H247" s="36">
        <v>-2.6350000000000002E-3</v>
      </c>
      <c r="I247" s="36">
        <v>-3.3760000000000002E-5</v>
      </c>
    </row>
    <row r="248" spans="1:9" ht="15" x14ac:dyDescent="0.2">
      <c r="A248" s="37" t="s">
        <v>86</v>
      </c>
      <c r="B248" s="37">
        <v>12</v>
      </c>
      <c r="C248" s="37"/>
      <c r="D248" s="37">
        <v>4</v>
      </c>
      <c r="E248" s="37" t="s">
        <v>0</v>
      </c>
      <c r="F248" s="37"/>
      <c r="G248" s="37"/>
      <c r="H248" s="36">
        <v>2.5688999999999998E-3</v>
      </c>
      <c r="I248" s="36">
        <v>3.2913999999999997E-5</v>
      </c>
    </row>
    <row r="249" spans="1:9" ht="15" x14ac:dyDescent="0.2">
      <c r="A249" s="37" t="s">
        <v>86</v>
      </c>
      <c r="B249" s="37">
        <v>12</v>
      </c>
      <c r="C249" s="37"/>
      <c r="D249" s="37">
        <v>4</v>
      </c>
      <c r="E249" s="37" t="s">
        <v>1</v>
      </c>
      <c r="F249" s="37"/>
      <c r="G249" s="37"/>
      <c r="H249" s="36">
        <v>-1.0670000000000001E-2</v>
      </c>
      <c r="I249" s="36">
        <v>-1.3669999999999999E-4</v>
      </c>
    </row>
    <row r="250" spans="1:9" ht="15" x14ac:dyDescent="0.2">
      <c r="A250" s="37" t="s">
        <v>86</v>
      </c>
      <c r="B250" s="37">
        <v>12</v>
      </c>
      <c r="C250" s="37"/>
      <c r="D250" s="37">
        <v>4</v>
      </c>
      <c r="E250" s="37" t="s">
        <v>2</v>
      </c>
      <c r="F250" s="37"/>
      <c r="G250" s="37"/>
      <c r="H250" s="36">
        <v>8.7047999999999997E-4</v>
      </c>
      <c r="I250" s="36">
        <v>1.1153E-5</v>
      </c>
    </row>
    <row r="251" spans="1:9" ht="15" x14ac:dyDescent="0.2">
      <c r="A251" s="37" t="s">
        <v>86</v>
      </c>
      <c r="B251" s="37">
        <v>12</v>
      </c>
      <c r="C251" s="37"/>
      <c r="D251" s="37">
        <v>3</v>
      </c>
      <c r="E251" s="37" t="s">
        <v>0</v>
      </c>
      <c r="F251" s="37"/>
      <c r="G251" s="37"/>
      <c r="H251" s="36">
        <v>4.4088E-3</v>
      </c>
      <c r="I251" s="36">
        <v>5.6487000000000003E-5</v>
      </c>
    </row>
    <row r="252" spans="1:9" ht="15" x14ac:dyDescent="0.2">
      <c r="A252" s="37" t="s">
        <v>86</v>
      </c>
      <c r="B252" s="37">
        <v>12</v>
      </c>
      <c r="C252" s="37"/>
      <c r="D252" s="37">
        <v>3</v>
      </c>
      <c r="E252" s="37" t="s">
        <v>1</v>
      </c>
      <c r="F252" s="37"/>
      <c r="G252" s="37"/>
      <c r="H252" s="36">
        <v>-2.5020000000000001E-2</v>
      </c>
      <c r="I252" s="36">
        <v>-3.2049999999999998E-4</v>
      </c>
    </row>
    <row r="253" spans="1:9" ht="15" x14ac:dyDescent="0.2">
      <c r="A253" s="37" t="s">
        <v>86</v>
      </c>
      <c r="B253" s="37">
        <v>12</v>
      </c>
      <c r="C253" s="37"/>
      <c r="D253" s="37">
        <v>3</v>
      </c>
      <c r="E253" s="37" t="s">
        <v>2</v>
      </c>
      <c r="F253" s="37"/>
      <c r="G253" s="37"/>
      <c r="H253" s="36">
        <v>1.9246999999999999E-3</v>
      </c>
      <c r="I253" s="36">
        <v>2.4660000000000001E-5</v>
      </c>
    </row>
    <row r="254" spans="1:9" ht="15" x14ac:dyDescent="0.2">
      <c r="A254" s="37" t="s">
        <v>86</v>
      </c>
      <c r="B254" s="37">
        <v>12</v>
      </c>
      <c r="C254" s="37"/>
      <c r="D254" s="37">
        <v>2</v>
      </c>
      <c r="E254" s="37" t="s">
        <v>0</v>
      </c>
      <c r="F254" s="37"/>
      <c r="G254" s="37"/>
      <c r="H254" s="36">
        <v>-3.8969999999999999E-3</v>
      </c>
      <c r="I254" s="36">
        <v>-4.9929999999999998E-5</v>
      </c>
    </row>
    <row r="255" spans="1:9" ht="15" x14ac:dyDescent="0.2">
      <c r="A255" s="37" t="s">
        <v>86</v>
      </c>
      <c r="B255" s="37">
        <v>12</v>
      </c>
      <c r="C255" s="37"/>
      <c r="D255" s="37">
        <v>2</v>
      </c>
      <c r="E255" s="37" t="s">
        <v>1</v>
      </c>
      <c r="F255" s="37"/>
      <c r="G255" s="37"/>
      <c r="H255" s="36">
        <v>1.5639E-2</v>
      </c>
      <c r="I255" s="36">
        <v>2.0037000000000001E-4</v>
      </c>
    </row>
    <row r="256" spans="1:9" ht="15" x14ac:dyDescent="0.2">
      <c r="A256" s="37" t="s">
        <v>86</v>
      </c>
      <c r="B256" s="37">
        <v>12</v>
      </c>
      <c r="C256" s="37"/>
      <c r="D256" s="37">
        <v>2</v>
      </c>
      <c r="E256" s="37" t="s">
        <v>2</v>
      </c>
      <c r="F256" s="37"/>
      <c r="G256" s="37"/>
      <c r="H256" s="36">
        <v>-1.25E-3</v>
      </c>
      <c r="I256" s="36">
        <v>-1.6019999999999999E-5</v>
      </c>
    </row>
    <row r="257" spans="1:9" ht="15" x14ac:dyDescent="0.2">
      <c r="A257" s="37" t="s">
        <v>86</v>
      </c>
      <c r="B257" s="37">
        <v>12</v>
      </c>
      <c r="C257" s="37"/>
      <c r="D257" s="37">
        <v>1</v>
      </c>
      <c r="E257" s="37" t="s">
        <v>0</v>
      </c>
      <c r="F257" s="37"/>
      <c r="G257" s="37"/>
      <c r="H257" s="36">
        <v>-3.9269999999999999E-3</v>
      </c>
      <c r="I257" s="36">
        <v>-5.0309999999999998E-5</v>
      </c>
    </row>
    <row r="258" spans="1:9" ht="15" x14ac:dyDescent="0.2">
      <c r="A258" s="37" t="s">
        <v>86</v>
      </c>
      <c r="B258" s="37">
        <v>12</v>
      </c>
      <c r="C258" s="37"/>
      <c r="D258" s="37">
        <v>1</v>
      </c>
      <c r="E258" s="37" t="s">
        <v>1</v>
      </c>
      <c r="F258" s="37"/>
      <c r="G258" s="37"/>
      <c r="H258" s="36">
        <v>2.3969000000000001E-2</v>
      </c>
      <c r="I258" s="36">
        <v>3.0709999999999998E-4</v>
      </c>
    </row>
    <row r="259" spans="1:9" ht="15" x14ac:dyDescent="0.2">
      <c r="A259" s="37" t="s">
        <v>86</v>
      </c>
      <c r="B259" s="37">
        <v>12</v>
      </c>
      <c r="C259" s="37"/>
      <c r="D259" s="37">
        <v>1</v>
      </c>
      <c r="E259" s="37" t="s">
        <v>2</v>
      </c>
      <c r="F259" s="37"/>
      <c r="G259" s="37"/>
      <c r="H259" s="36">
        <v>-1.8129999999999999E-3</v>
      </c>
      <c r="I259" s="36">
        <v>-2.323E-5</v>
      </c>
    </row>
    <row r="260" spans="1:9" ht="15" x14ac:dyDescent="0.2">
      <c r="A260" s="37" t="s">
        <v>86</v>
      </c>
      <c r="B260" s="37">
        <v>13</v>
      </c>
      <c r="C260" s="37"/>
      <c r="D260" s="37"/>
      <c r="E260" s="37" t="s">
        <v>93</v>
      </c>
      <c r="F260" s="37"/>
      <c r="G260" s="37"/>
      <c r="H260" s="37">
        <v>6.3799999999999996E-2</v>
      </c>
      <c r="I260" s="37">
        <v>6.3799999999999996E-2</v>
      </c>
    </row>
    <row r="261" spans="1:9" ht="15" x14ac:dyDescent="0.2">
      <c r="A261" s="37" t="s">
        <v>86</v>
      </c>
      <c r="B261" s="37">
        <v>13</v>
      </c>
      <c r="C261" s="37"/>
      <c r="D261" s="37"/>
      <c r="E261" s="37" t="s">
        <v>94</v>
      </c>
      <c r="F261" s="37"/>
      <c r="G261" s="37"/>
      <c r="H261" s="37">
        <v>1E-3</v>
      </c>
      <c r="I261" s="37">
        <v>0.999</v>
      </c>
    </row>
    <row r="262" spans="1:9" ht="15" x14ac:dyDescent="0.2">
      <c r="A262" s="37" t="s">
        <v>86</v>
      </c>
      <c r="B262" s="37">
        <v>13</v>
      </c>
      <c r="C262" s="37">
        <v>6.4000000000000001E-2</v>
      </c>
      <c r="D262" s="37">
        <v>6</v>
      </c>
      <c r="E262" s="37" t="s">
        <v>0</v>
      </c>
      <c r="F262" s="37"/>
      <c r="G262" s="37"/>
      <c r="H262" s="36">
        <v>2.0021E-5</v>
      </c>
      <c r="I262" s="36">
        <v>-6.4990000000000002E-4</v>
      </c>
    </row>
    <row r="263" spans="1:9" ht="15" x14ac:dyDescent="0.2">
      <c r="A263" s="37" t="s">
        <v>86</v>
      </c>
      <c r="B263" s="37">
        <v>13</v>
      </c>
      <c r="C263" s="37"/>
      <c r="D263" s="37">
        <v>6</v>
      </c>
      <c r="E263" s="37" t="s">
        <v>1</v>
      </c>
      <c r="F263" s="37"/>
      <c r="G263" s="37"/>
      <c r="H263" s="36">
        <v>-3.0929999999999998E-4</v>
      </c>
      <c r="I263" s="36">
        <v>1.0042000000000001E-2</v>
      </c>
    </row>
    <row r="264" spans="1:9" ht="15" x14ac:dyDescent="0.2">
      <c r="A264" s="37" t="s">
        <v>86</v>
      </c>
      <c r="B264" s="37">
        <v>13</v>
      </c>
      <c r="C264" s="37"/>
      <c r="D264" s="37">
        <v>6</v>
      </c>
      <c r="E264" s="37" t="s">
        <v>2</v>
      </c>
      <c r="F264" s="37"/>
      <c r="G264" s="37"/>
      <c r="H264" s="36">
        <v>2.1558000000000002E-6</v>
      </c>
      <c r="I264" s="36">
        <v>-6.9980000000000004E-5</v>
      </c>
    </row>
    <row r="265" spans="1:9" ht="15" x14ac:dyDescent="0.2">
      <c r="A265" s="37" t="s">
        <v>86</v>
      </c>
      <c r="B265" s="37">
        <v>13</v>
      </c>
      <c r="C265" s="37"/>
      <c r="D265" s="37">
        <v>5</v>
      </c>
      <c r="E265" s="37" t="s">
        <v>0</v>
      </c>
      <c r="F265" s="37"/>
      <c r="G265" s="37"/>
      <c r="H265" s="36">
        <v>-4.4919999999999997E-5</v>
      </c>
      <c r="I265" s="36">
        <v>1.4580999999999999E-3</v>
      </c>
    </row>
    <row r="266" spans="1:9" ht="15" x14ac:dyDescent="0.2">
      <c r="A266" s="37" t="s">
        <v>86</v>
      </c>
      <c r="B266" s="37">
        <v>13</v>
      </c>
      <c r="C266" s="37"/>
      <c r="D266" s="37">
        <v>5</v>
      </c>
      <c r="E266" s="37" t="s">
        <v>1</v>
      </c>
      <c r="F266" s="37"/>
      <c r="G266" s="37"/>
      <c r="H266" s="36">
        <v>8.4601999999999995E-4</v>
      </c>
      <c r="I266" s="36">
        <v>-2.7459999999999998E-2</v>
      </c>
    </row>
    <row r="267" spans="1:9" ht="15" x14ac:dyDescent="0.2">
      <c r="A267" s="37" t="s">
        <v>86</v>
      </c>
      <c r="B267" s="37">
        <v>13</v>
      </c>
      <c r="C267" s="37"/>
      <c r="D267" s="37">
        <v>5</v>
      </c>
      <c r="E267" s="37" t="s">
        <v>2</v>
      </c>
      <c r="F267" s="37"/>
      <c r="G267" s="37"/>
      <c r="H267" s="36">
        <v>-4.6500000000000004E-6</v>
      </c>
      <c r="I267" s="36">
        <v>1.5092999999999999E-4</v>
      </c>
    </row>
    <row r="268" spans="1:9" ht="15" x14ac:dyDescent="0.2">
      <c r="A268" s="37" t="s">
        <v>86</v>
      </c>
      <c r="B268" s="37">
        <v>13</v>
      </c>
      <c r="C268" s="37"/>
      <c r="D268" s="37">
        <v>4</v>
      </c>
      <c r="E268" s="37" t="s">
        <v>0</v>
      </c>
      <c r="F268" s="37"/>
      <c r="G268" s="37"/>
      <c r="H268" s="36">
        <v>5.7048E-5</v>
      </c>
      <c r="I268" s="36">
        <v>-1.8519999999999999E-3</v>
      </c>
    </row>
    <row r="269" spans="1:9" ht="15" x14ac:dyDescent="0.2">
      <c r="A269" s="37" t="s">
        <v>86</v>
      </c>
      <c r="B269" s="37">
        <v>13</v>
      </c>
      <c r="C269" s="37"/>
      <c r="D269" s="37">
        <v>4</v>
      </c>
      <c r="E269" s="37" t="s">
        <v>1</v>
      </c>
      <c r="F269" s="37"/>
      <c r="G269" s="37"/>
      <c r="H269" s="36">
        <v>-1.273E-3</v>
      </c>
      <c r="I269" s="36">
        <v>4.1335999999999998E-2</v>
      </c>
    </row>
    <row r="270" spans="1:9" ht="15" x14ac:dyDescent="0.2">
      <c r="A270" s="37" t="s">
        <v>86</v>
      </c>
      <c r="B270" s="37">
        <v>13</v>
      </c>
      <c r="C270" s="37"/>
      <c r="D270" s="37">
        <v>4</v>
      </c>
      <c r="E270" s="37" t="s">
        <v>2</v>
      </c>
      <c r="F270" s="37"/>
      <c r="G270" s="37"/>
      <c r="H270" s="36">
        <v>4.5844999999999999E-6</v>
      </c>
      <c r="I270" s="36">
        <v>-1.4880000000000001E-4</v>
      </c>
    </row>
    <row r="271" spans="1:9" ht="15" x14ac:dyDescent="0.2">
      <c r="A271" s="37" t="s">
        <v>86</v>
      </c>
      <c r="B271" s="37">
        <v>13</v>
      </c>
      <c r="C271" s="37"/>
      <c r="D271" s="37">
        <v>3</v>
      </c>
      <c r="E271" s="37" t="s">
        <v>0</v>
      </c>
      <c r="F271" s="37"/>
      <c r="G271" s="37"/>
      <c r="H271" s="36">
        <v>-2.376E-5</v>
      </c>
      <c r="I271" s="36">
        <v>7.7136999999999996E-4</v>
      </c>
    </row>
    <row r="272" spans="1:9" ht="15" x14ac:dyDescent="0.2">
      <c r="A272" s="37" t="s">
        <v>86</v>
      </c>
      <c r="B272" s="37">
        <v>13</v>
      </c>
      <c r="C272" s="37"/>
      <c r="D272" s="37">
        <v>3</v>
      </c>
      <c r="E272" s="37" t="s">
        <v>1</v>
      </c>
      <c r="F272" s="37"/>
      <c r="G272" s="37"/>
      <c r="H272" s="36">
        <v>9.2794000000000004E-4</v>
      </c>
      <c r="I272" s="36">
        <v>-3.0120000000000001E-2</v>
      </c>
    </row>
    <row r="273" spans="1:9" ht="15" x14ac:dyDescent="0.2">
      <c r="A273" s="37" t="s">
        <v>86</v>
      </c>
      <c r="B273" s="37">
        <v>13</v>
      </c>
      <c r="C273" s="37"/>
      <c r="D273" s="37">
        <v>3</v>
      </c>
      <c r="E273" s="37" t="s">
        <v>2</v>
      </c>
      <c r="F273" s="37"/>
      <c r="G273" s="37"/>
      <c r="H273" s="36">
        <v>8.5591000000000002E-8</v>
      </c>
      <c r="I273" s="36">
        <v>-2.7779999999999999E-6</v>
      </c>
    </row>
    <row r="274" spans="1:9" ht="15" x14ac:dyDescent="0.2">
      <c r="A274" s="37" t="s">
        <v>86</v>
      </c>
      <c r="B274" s="37">
        <v>13</v>
      </c>
      <c r="C274" s="37"/>
      <c r="D274" s="37">
        <v>2</v>
      </c>
      <c r="E274" s="37" t="s">
        <v>0</v>
      </c>
      <c r="F274" s="37"/>
      <c r="G274" s="37"/>
      <c r="H274" s="36">
        <v>-3.0910000000000001E-5</v>
      </c>
      <c r="I274" s="36">
        <v>1.0032000000000001E-3</v>
      </c>
    </row>
    <row r="275" spans="1:9" ht="15" x14ac:dyDescent="0.2">
      <c r="A275" s="37" t="s">
        <v>86</v>
      </c>
      <c r="B275" s="37">
        <v>13</v>
      </c>
      <c r="C275" s="37"/>
      <c r="D275" s="37">
        <v>2</v>
      </c>
      <c r="E275" s="37" t="s">
        <v>1</v>
      </c>
      <c r="F275" s="37"/>
      <c r="G275" s="37"/>
      <c r="H275" s="36">
        <v>1.8979000000000001E-4</v>
      </c>
      <c r="I275" s="36">
        <v>-6.1609999999999998E-3</v>
      </c>
    </row>
    <row r="276" spans="1:9" ht="15" x14ac:dyDescent="0.2">
      <c r="A276" s="37" t="s">
        <v>86</v>
      </c>
      <c r="B276" s="37">
        <v>13</v>
      </c>
      <c r="C276" s="37"/>
      <c r="D276" s="37">
        <v>2</v>
      </c>
      <c r="E276" s="37" t="s">
        <v>2</v>
      </c>
      <c r="F276" s="37"/>
      <c r="G276" s="37"/>
      <c r="H276" s="36">
        <v>-4.019E-6</v>
      </c>
      <c r="I276" s="36">
        <v>1.3045E-4</v>
      </c>
    </row>
    <row r="277" spans="1:9" ht="15" x14ac:dyDescent="0.2">
      <c r="A277" s="37" t="s">
        <v>86</v>
      </c>
      <c r="B277" s="37">
        <v>13</v>
      </c>
      <c r="C277" s="37"/>
      <c r="D277" s="37">
        <v>1</v>
      </c>
      <c r="E277" s="37" t="s">
        <v>0</v>
      </c>
      <c r="F277" s="37"/>
      <c r="G277" s="37"/>
      <c r="H277" s="36">
        <v>4.7930999999999999E-5</v>
      </c>
      <c r="I277" s="36">
        <v>-1.5560000000000001E-3</v>
      </c>
    </row>
    <row r="278" spans="1:9" ht="15" x14ac:dyDescent="0.2">
      <c r="A278" s="37" t="s">
        <v>86</v>
      </c>
      <c r="B278" s="37">
        <v>13</v>
      </c>
      <c r="C278" s="37"/>
      <c r="D278" s="37">
        <v>1</v>
      </c>
      <c r="E278" s="37" t="s">
        <v>1</v>
      </c>
      <c r="F278" s="37"/>
      <c r="G278" s="37"/>
      <c r="H278" s="36">
        <v>-9.986000000000001E-4</v>
      </c>
      <c r="I278" s="36">
        <v>3.2417000000000001E-2</v>
      </c>
    </row>
    <row r="279" spans="1:9" ht="15" x14ac:dyDescent="0.2">
      <c r="A279" s="37" t="s">
        <v>86</v>
      </c>
      <c r="B279" s="37">
        <v>13</v>
      </c>
      <c r="C279" s="37"/>
      <c r="D279" s="37">
        <v>1</v>
      </c>
      <c r="E279" s="37" t="s">
        <v>2</v>
      </c>
      <c r="F279" s="37"/>
      <c r="G279" s="37"/>
      <c r="H279" s="36">
        <v>2.7174E-6</v>
      </c>
      <c r="I279" s="36">
        <v>-8.8209999999999997E-5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7" zoomScale="80" zoomScaleNormal="80" workbookViewId="0">
      <selection activeCell="B13" sqref="B13"/>
    </sheetView>
  </sheetViews>
  <sheetFormatPr defaultColWidth="9.140625" defaultRowHeight="12.75" x14ac:dyDescent="0.2"/>
  <cols>
    <col min="1" max="1" width="9.140625" style="1"/>
    <col min="2" max="2" width="11" style="1" customWidth="1"/>
    <col min="3" max="18" width="9.140625" style="1"/>
    <col min="19" max="19" width="12.7109375" style="1" customWidth="1"/>
    <col min="20" max="20" width="12.28515625" style="1" customWidth="1"/>
    <col min="21" max="16384" width="9.140625" style="1"/>
  </cols>
  <sheetData>
    <row r="1" spans="1:20" x14ac:dyDescent="0.2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0.64</v>
      </c>
      <c r="S2" s="34">
        <f>IF($Q2="","",HLOOKUP($Q2,'Elab-Modi'!$C$5:$AF$38,33,FALSE)/100)</f>
        <v>0</v>
      </c>
      <c r="T2" s="34">
        <f>IF($Q2="","",HLOOKUP($Q2,'Elab-Modi'!$C$5:$AF$38,34,FALSE)/100)</f>
        <v>0.79665999999999992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0.57099999999999995</v>
      </c>
      <c r="S3" s="34">
        <f>IF($Q3="","",HLOOKUP($Q3,'Elab-Modi'!$C$5:$AF$38,33,FALSE)/100)</f>
        <v>0.77980999999999989</v>
      </c>
      <c r="T3" s="34">
        <f>IF($Q3="","",HLOOKUP($Q3,'Elab-Modi'!$C$5:$AF$38,34,FALSE)/100)</f>
        <v>1.0000000000000001E-5</v>
      </c>
    </row>
    <row r="4" spans="1:20" x14ac:dyDescent="0.2">
      <c r="A4" s="6" t="s">
        <v>23</v>
      </c>
      <c r="B4" s="30">
        <v>8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0.54100000000000004</v>
      </c>
      <c r="S4" s="34">
        <f>IF($Q4="","",HLOOKUP($Q4,'Elab-Modi'!$C$5:$AF$38,33,FALSE)/100)</f>
        <v>2.6389999999999997E-2</v>
      </c>
      <c r="T4" s="34">
        <f>IF($Q4="","",HLOOKUP($Q4,'Elab-Modi'!$C$5:$AF$38,34,FALSE)/100)</f>
        <v>6.0000000000000002E-5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0.224</v>
      </c>
      <c r="S5" s="34">
        <f>IF($Q5="","",HLOOKUP($Q5,'Elab-Modi'!$C$5:$AF$38,33,FALSE)/100)</f>
        <v>0</v>
      </c>
      <c r="T5" s="34">
        <f>IF($Q5="","",HLOOKUP($Q5,'Elab-Modi'!$C$5:$AF$38,34,FALSE)/100)</f>
        <v>0.12586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0.20300000000000001</v>
      </c>
      <c r="S6" s="34">
        <f>IF($Q6="","",HLOOKUP($Q6,'Elab-Modi'!$C$5:$AF$38,33,FALSE)/100)</f>
        <v>0.11223000000000001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0.19</v>
      </c>
      <c r="S7" s="34">
        <f>IF($Q7="","",HLOOKUP($Q7,'Elab-Modi'!$C$5:$AF$38,33,FALSE)/100)</f>
        <v>0.01</v>
      </c>
      <c r="T7" s="34">
        <f>IF($Q7="","",HLOOKUP($Q7,'Elab-Modi'!$C$5:$AF$38,34,FALSE)/100)</f>
        <v>1.0000000000000001E-5</v>
      </c>
    </row>
    <row r="8" spans="1:20" x14ac:dyDescent="0.2">
      <c r="A8" s="1" t="s">
        <v>7</v>
      </c>
      <c r="B8" s="31">
        <v>0</v>
      </c>
      <c r="C8" s="31">
        <v>0</v>
      </c>
      <c r="D8" s="31">
        <v>8.5</v>
      </c>
      <c r="E8" s="31">
        <v>8.5</v>
      </c>
      <c r="F8" s="31">
        <v>17.399999999999999</v>
      </c>
      <c r="G8" s="31">
        <v>17.399999999999999</v>
      </c>
      <c r="H8" s="31">
        <v>25.9</v>
      </c>
      <c r="I8" s="31">
        <v>25.9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0.125</v>
      </c>
      <c r="S8" s="34">
        <f>IF($Q8="","",HLOOKUP($Q8,'Elab-Modi'!$C$5:$AF$38,33,FALSE)/100)</f>
        <v>0</v>
      </c>
      <c r="T8" s="34">
        <f>IF($Q8="","",HLOOKUP($Q8,'Elab-Modi'!$C$5:$AF$38,34,FALSE)/100)</f>
        <v>3.9100000000000003E-2</v>
      </c>
    </row>
    <row r="9" spans="1:20" x14ac:dyDescent="0.2">
      <c r="A9" s="1" t="s">
        <v>8</v>
      </c>
      <c r="B9" s="31">
        <v>0</v>
      </c>
      <c r="C9" s="31">
        <v>13</v>
      </c>
      <c r="D9" s="31">
        <v>13</v>
      </c>
      <c r="E9" s="31">
        <v>10</v>
      </c>
      <c r="F9" s="31">
        <v>10</v>
      </c>
      <c r="G9" s="31">
        <v>13</v>
      </c>
      <c r="H9" s="31">
        <v>13</v>
      </c>
      <c r="I9" s="31">
        <v>0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0.115</v>
      </c>
      <c r="S9" s="34">
        <f>IF($Q9="","",HLOOKUP($Q9,'Elab-Modi'!$C$5:$AF$38,33,FALSE)/100)</f>
        <v>3.3790000000000001E-2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0.106</v>
      </c>
      <c r="S10" s="34">
        <f>IF($Q10="","",HLOOKUP($Q10,'Elab-Modi'!$C$5:$AF$38,33,FALSE)/100)</f>
        <v>4.5300000000000002E-3</v>
      </c>
      <c r="T10" s="34">
        <f>IF($Q10="","",HLOOKUP($Q10,'Elab-Modi'!$C$5:$AF$38,34,FALSE)/100)</f>
        <v>0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8.6999999999999994E-2</v>
      </c>
      <c r="S11" s="34">
        <f>IF($Q11="","",HLOOKUP($Q11,'Elab-Modi'!$C$5:$AF$38,33,FALSE)/100)</f>
        <v>0</v>
      </c>
      <c r="T11" s="34">
        <f>IF($Q11="","",HLOOKUP($Q11,'Elab-Modi'!$C$5:$AF$38,34,FALSE)/100)</f>
        <v>1.7270000000000001E-2</v>
      </c>
    </row>
    <row r="12" spans="1:20" x14ac:dyDescent="0.2">
      <c r="A12" s="6" t="s">
        <v>3</v>
      </c>
      <c r="B12" s="30">
        <v>2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8.2000000000000003E-2</v>
      </c>
      <c r="S12" s="34">
        <f>IF($Q12="","",HLOOKUP($Q12,'Elab-Modi'!$C$5:$AF$38,33,FALSE)/100)</f>
        <v>1.3309999999999999E-2</v>
      </c>
      <c r="T12" s="34">
        <f>IF($Q12="","",HLOOKUP($Q12,'Elab-Modi'!$C$5:$AF$38,34,FALSE)/100)</f>
        <v>0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7.3999999999999996E-2</v>
      </c>
      <c r="S13" s="34">
        <f>IF($Q13="","",HLOOKUP($Q13,'Elab-Modi'!$C$5:$AF$38,33,FALSE)/100)</f>
        <v>2.4499999999999999E-3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6.4000000000000001E-2</v>
      </c>
      <c r="S14" s="34">
        <f>IF($Q14="","",HLOOKUP($Q14,'Elab-Modi'!$C$5:$AF$38,33,FALSE)/100)</f>
        <v>1.0000000000000001E-5</v>
      </c>
      <c r="T14" s="34">
        <f>IF($Q14="","",HLOOKUP($Q14,'Elab-Modi'!$C$5:$AF$38,34,FALSE)/100)</f>
        <v>9.9900000000000006E-3</v>
      </c>
    </row>
    <row r="15" spans="1:20" x14ac:dyDescent="0.2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">
      <c r="A16" s="6" t="s">
        <v>5</v>
      </c>
      <c r="B16" s="25">
        <f>VLOOKUP(B12,Q2:T31,2)</f>
        <v>0.57099999999999995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 x14ac:dyDescent="0.2">
      <c r="A18" s="6" t="s">
        <v>19</v>
      </c>
      <c r="B18" s="27">
        <f>VLOOKUP(B12,Q2:T31,3)</f>
        <v>0.77980999999999989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 x14ac:dyDescent="0.2">
      <c r="A19" s="6" t="s">
        <v>20</v>
      </c>
      <c r="B19" s="27">
        <f>VLOOKUP(B12,Q2:T31,4)</f>
        <v>1.0000000000000001E-5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topLeftCell="A49" workbookViewId="0">
      <selection activeCell="AV46" sqref="AV46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19" width="9.28515625" style="1" bestFit="1" customWidth="1"/>
    <col min="20" max="20" width="9" style="1" bestFit="1" customWidth="1"/>
    <col min="21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6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6</v>
      </c>
      <c r="B6" s="4" t="s">
        <v>0</v>
      </c>
      <c r="C6" s="32">
        <f>IF(ABS(D$44)&gt;ABS(E$44),D44,E44)</f>
        <v>-0.1198</v>
      </c>
      <c r="D6" s="32">
        <f>IF(ABS(F$44)&gt;ABS(G$44),F44,G44)</f>
        <v>15.135</v>
      </c>
      <c r="E6" s="32">
        <f>IF(ABS(H$44)&gt;ABS(I$44),H44,I44)</f>
        <v>-1.111</v>
      </c>
      <c r="F6" s="32">
        <f>IF(ABS(J$44)&gt;ABS(K$44),J44,K44)</f>
        <v>8.2460999999999993E-3</v>
      </c>
      <c r="G6" s="32">
        <f>IF(ABS(L$44)&gt;ABS(M$44),L44,M44)</f>
        <v>-0.79239999999999999</v>
      </c>
      <c r="H6" s="32">
        <f>IF(ABS(N$44)&gt;ABS(O$44),N44,O44)</f>
        <v>7.0044999999999996E-2</v>
      </c>
      <c r="I6" s="32">
        <f>IF(ABS(P$44)&gt;ABS(Q$44),P44,Q44)</f>
        <v>-1.722E-3</v>
      </c>
      <c r="J6" s="32">
        <f>IF(ABS(R$44)&gt;ABS(S$44),R44,S44)</f>
        <v>0.18487000000000001</v>
      </c>
      <c r="K6" s="32">
        <f>IF(ABS(T$44)&gt;ABS(U$44),T44,U44)</f>
        <v>-1.7409999999999998E-2</v>
      </c>
      <c r="L6" s="32">
        <f>IF(ABS(V$44)&gt;ABS(W$44),V44,W44)</f>
        <v>1.2699E-3</v>
      </c>
      <c r="M6" s="32">
        <f>IF(ABS(X$44)&gt;ABS(Y$44),X44,Y44)</f>
        <v>-5.2409999999999998E-2</v>
      </c>
      <c r="N6" s="32">
        <f>IF(ABS(Z$44)&gt;ABS(AA$44),Z44,AA44)</f>
        <v>4.8298000000000004E-3</v>
      </c>
      <c r="O6" s="32">
        <f>IF(ABS(AB$44)&gt;ABS(AC$44),AB44,AC44)</f>
        <v>-6.4990000000000002E-4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15.903</v>
      </c>
      <c r="D7" s="32">
        <f>IF(ABS(F$44)&gt;ABS(G$44),F45,G45)</f>
        <v>-3.5070000000000001</v>
      </c>
      <c r="E7" s="32">
        <f>IF(ABS(H$44)&gt;ABS(I$44),H45,I45)</f>
        <v>3.3477999999999999</v>
      </c>
      <c r="F7" s="32">
        <f>IF(ABS(J$44)&gt;ABS(K$44),J45,K45)</f>
        <v>-0.8911</v>
      </c>
      <c r="G7" s="32">
        <f>IF(ABS(L$44)&gt;ABS(M$44),L45,M45)</f>
        <v>0.28671000000000002</v>
      </c>
      <c r="H7" s="32">
        <f>IF(ABS(N$44)&gt;ABS(O$44),N45,O45)</f>
        <v>-0.24590000000000001</v>
      </c>
      <c r="I7" s="32">
        <f>IF(ABS(P$44)&gt;ABS(Q$44),P45,Q45)</f>
        <v>0.18495</v>
      </c>
      <c r="J7" s="32">
        <f>IF(ABS(R$44)&gt;ABS(S$44),R45,S45)</f>
        <v>-8.2970000000000002E-2</v>
      </c>
      <c r="K7" s="32">
        <f>IF(ABS(T$44)&gt;ABS(U$44),T45,U45)</f>
        <v>6.7116999999999996E-2</v>
      </c>
      <c r="L7" s="32">
        <f>IF(ABS(V$44)&gt;ABS(W$44),V45,W45)</f>
        <v>-5.1959999999999999E-2</v>
      </c>
      <c r="M7" s="32">
        <f>IF(ABS(X$44)&gt;ABS(Y$44),X45,Y45)</f>
        <v>2.5492999999999998E-2</v>
      </c>
      <c r="N7" s="32">
        <f>IF(ABS(Z$44)&gt;ABS(AA$44),Z45,AA45)</f>
        <v>-1.9460000000000002E-2</v>
      </c>
      <c r="O7" s="32">
        <f>IF(ABS(AB$44)&gt;ABS(AC$44),AB45,AC45)</f>
        <v>1.0042000000000001E-2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-1.5509999999999999E-2</v>
      </c>
      <c r="D8" s="33">
        <f>IF(ABS(F$44)&gt;ABS(G$44),F46,G46)</f>
        <v>0.27528000000000002</v>
      </c>
      <c r="E8" s="33">
        <f>IF(ABS(H$44)&gt;ABS(I$44),H46,I46)</f>
        <v>-0.26079999999999998</v>
      </c>
      <c r="F8" s="33">
        <f>IF(ABS(J$44)&gt;ABS(K$44),J46,K46)</f>
        <v>1.0616E-3</v>
      </c>
      <c r="G8" s="33">
        <f>IF(ABS(L$44)&gt;ABS(M$44),L46,M46)</f>
        <v>-2.239E-2</v>
      </c>
      <c r="H8" s="33">
        <f>IF(ABS(N$44)&gt;ABS(O$44),N46,O46)</f>
        <v>1.9127000000000002E-2</v>
      </c>
      <c r="I8" s="33">
        <f>IF(ABS(P$44)&gt;ABS(Q$44),P46,Q46)</f>
        <v>-2.0359999999999999E-4</v>
      </c>
      <c r="J8" s="33">
        <f>IF(ABS(R$44)&gt;ABS(S$44),R46,S46)</f>
        <v>6.4790999999999998E-3</v>
      </c>
      <c r="K8" s="33">
        <f>IF(ABS(T$44)&gt;ABS(U$44),T46,U46)</f>
        <v>-5.2249999999999996E-3</v>
      </c>
      <c r="L8" s="33">
        <f>IF(ABS(V$44)&gt;ABS(W$44),V46,W46)</f>
        <v>1.4679E-4</v>
      </c>
      <c r="M8" s="33">
        <f>IF(ABS(X$44)&gt;ABS(Y$44),X46,Y46)</f>
        <v>-2.003E-3</v>
      </c>
      <c r="N8" s="33">
        <f>IF(ABS(Z$44)&gt;ABS(AA$44),Z46,AA46)</f>
        <v>1.5181999999999999E-3</v>
      </c>
      <c r="O8" s="33">
        <f>IF(ABS(AB$44)&gt;ABS(AC$44),AB46,AC46)</f>
        <v>-6.9980000000000004E-5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-0.1134</v>
      </c>
      <c r="D9" s="32">
        <f t="shared" ref="D9:D35" si="3">IF(D47="","",IF(ABS(F$44)&gt;ABS(G$44),F47,G47))</f>
        <v>13.552</v>
      </c>
      <c r="E9" s="32">
        <f t="shared" ref="E9:E35" si="4">IF(F47="","",IF(ABS(H$44)&gt;ABS(I$44),H47,I47))</f>
        <v>-1.0029999999999999</v>
      </c>
      <c r="F9" s="32">
        <f t="shared" ref="F9:F35" si="5">IF(H47="","",IF(ABS(J$44)&gt;ABS(K$44),J47,K47))</f>
        <v>4.7501000000000002E-3</v>
      </c>
      <c r="G9" s="32">
        <f t="shared" ref="G9:G35" si="6">IF(J47="","",IF(ABS(L$44)&gt;ABS(M$44),L47,M47))</f>
        <v>-0.27429999999999999</v>
      </c>
      <c r="H9" s="32">
        <f t="shared" ref="H9:H35" si="7">IF(L47="","",IF(ABS(N$44)&gt;ABS(O$44),N47,O47))</f>
        <v>2.7057000000000001E-2</v>
      </c>
      <c r="I9" s="32">
        <f t="shared" ref="I9:I35" si="8">IF(N47="","",IF(ABS(P$44)&gt;ABS(Q$44),P47,Q47))</f>
        <v>2.0823E-4</v>
      </c>
      <c r="J9" s="32">
        <f t="shared" ref="J9:J35" si="9">IF(P47="","",IF(ABS(R$44)&gt;ABS(S$44),R47,S47))</f>
        <v>-0.1099</v>
      </c>
      <c r="K9" s="32">
        <f t="shared" ref="K9:K35" si="10">IF(R47="","",IF(ABS(T$44)&gt;ABS(U$44),T47,U47))</f>
        <v>8.6008999999999999E-3</v>
      </c>
      <c r="L9" s="32">
        <f t="shared" ref="L9:L35" si="11">IF(T47="","",IF(ABS(V$44)&gt;ABS(W$44),V47,W47))</f>
        <v>-1.4499999999999999E-3</v>
      </c>
      <c r="M9" s="32">
        <f t="shared" ref="M9:M35" si="12">IF(V47="","",IF(ABS(X$44)&gt;ABS(Y$44),X47,Y47))</f>
        <v>8.2215999999999997E-2</v>
      </c>
      <c r="N9" s="32">
        <f t="shared" ref="N9:N35" si="13">IF(X47="","",IF(ABS(Z$44)&gt;ABS(AA$44),Z47,AA47))</f>
        <v>-6.6290000000000003E-3</v>
      </c>
      <c r="O9" s="32">
        <f t="shared" ref="O9:O35" si="14">IF(Z47="","",IF(ABS(AB$44)&gt;ABS(AC$44),AB47,AC47))</f>
        <v>1.4580999999999999E-3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14.074999999999999</v>
      </c>
      <c r="D10" s="32">
        <f t="shared" si="3"/>
        <v>-3.246</v>
      </c>
      <c r="E10" s="32">
        <f t="shared" si="4"/>
        <v>2.9729000000000001</v>
      </c>
      <c r="F10" s="32">
        <f t="shared" si="5"/>
        <v>-0.2697</v>
      </c>
      <c r="G10" s="32">
        <f t="shared" si="6"/>
        <v>0.12192</v>
      </c>
      <c r="H10" s="32">
        <f t="shared" si="7"/>
        <v>-7.6300000000000007E-2</v>
      </c>
      <c r="I10" s="32">
        <f t="shared" si="8"/>
        <v>-0.1255</v>
      </c>
      <c r="J10" s="32">
        <f t="shared" si="9"/>
        <v>3.7554999999999998E-2</v>
      </c>
      <c r="K10" s="32">
        <f t="shared" si="10"/>
        <v>-4.582E-2</v>
      </c>
      <c r="L10" s="32">
        <f t="shared" si="11"/>
        <v>8.9283000000000001E-2</v>
      </c>
      <c r="M10" s="32">
        <f t="shared" si="12"/>
        <v>-3.4079999999999999E-2</v>
      </c>
      <c r="N10" s="32">
        <f t="shared" si="13"/>
        <v>3.3619000000000003E-2</v>
      </c>
      <c r="O10" s="32">
        <f t="shared" si="14"/>
        <v>-2.7459999999999998E-2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-1.4710000000000001E-2</v>
      </c>
      <c r="D11" s="33">
        <f t="shared" si="3"/>
        <v>0.25446999999999997</v>
      </c>
      <c r="E11" s="33">
        <f t="shared" si="4"/>
        <v>-0.23139999999999999</v>
      </c>
      <c r="F11" s="33">
        <f t="shared" si="5"/>
        <v>6.2611000000000003E-4</v>
      </c>
      <c r="G11" s="33">
        <f t="shared" si="6"/>
        <v>-9.4400000000000005E-3</v>
      </c>
      <c r="H11" s="33">
        <f t="shared" si="7"/>
        <v>5.8843000000000003E-3</v>
      </c>
      <c r="I11" s="33">
        <f t="shared" si="8"/>
        <v>8.0494999999999998E-6</v>
      </c>
      <c r="J11" s="33">
        <f t="shared" si="9"/>
        <v>-2.9780000000000002E-3</v>
      </c>
      <c r="K11" s="33">
        <f t="shared" si="10"/>
        <v>3.5975999999999998E-3</v>
      </c>
      <c r="L11" s="33">
        <f t="shared" si="11"/>
        <v>-1.56E-4</v>
      </c>
      <c r="M11" s="33">
        <f t="shared" si="12"/>
        <v>2.7047E-3</v>
      </c>
      <c r="N11" s="33">
        <f t="shared" si="13"/>
        <v>-2.6350000000000002E-3</v>
      </c>
      <c r="O11" s="33">
        <f t="shared" si="14"/>
        <v>1.5092999999999999E-4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4</v>
      </c>
      <c r="B12" s="4" t="str">
        <f>IF(A50="","","Vx")</f>
        <v>Vx</v>
      </c>
      <c r="C12" s="32">
        <f t="shared" si="2"/>
        <v>-0.1017</v>
      </c>
      <c r="D12" s="32">
        <f t="shared" si="3"/>
        <v>10.933</v>
      </c>
      <c r="E12" s="32">
        <f t="shared" si="4"/>
        <v>-0.8145</v>
      </c>
      <c r="F12" s="32">
        <f t="shared" si="5"/>
        <v>-5.0390000000000005E-4</v>
      </c>
      <c r="G12" s="32">
        <f t="shared" si="6"/>
        <v>0.35265999999999997</v>
      </c>
      <c r="H12" s="32">
        <f t="shared" si="7"/>
        <v>-2.7539999999999999E-2</v>
      </c>
      <c r="I12" s="32">
        <f t="shared" si="8"/>
        <v>1.8117999999999999E-3</v>
      </c>
      <c r="J12" s="32">
        <f t="shared" si="9"/>
        <v>-0.18310000000000001</v>
      </c>
      <c r="K12" s="32">
        <f t="shared" si="10"/>
        <v>1.5238E-2</v>
      </c>
      <c r="L12" s="32">
        <f t="shared" si="11"/>
        <v>-4.8000000000000001E-4</v>
      </c>
      <c r="M12" s="32">
        <f t="shared" si="12"/>
        <v>-2.1499999999999998E-2</v>
      </c>
      <c r="N12" s="32">
        <f t="shared" si="13"/>
        <v>2.5688999999999998E-3</v>
      </c>
      <c r="O12" s="32">
        <f t="shared" si="14"/>
        <v>-1.8519999999999999E-3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11.262</v>
      </c>
      <c r="D13" s="32">
        <f t="shared" si="3"/>
        <v>-2.6960000000000002</v>
      </c>
      <c r="E13" s="32">
        <f t="shared" si="4"/>
        <v>2.3818000000000001</v>
      </c>
      <c r="F13" s="32">
        <f t="shared" si="5"/>
        <v>0.43175000000000002</v>
      </c>
      <c r="G13" s="32">
        <f t="shared" si="6"/>
        <v>-9.7170000000000006E-2</v>
      </c>
      <c r="H13" s="32">
        <f t="shared" si="7"/>
        <v>0.11849</v>
      </c>
      <c r="I13" s="32">
        <f t="shared" si="8"/>
        <v>-0.18890000000000001</v>
      </c>
      <c r="J13" s="32">
        <f t="shared" si="9"/>
        <v>7.3645000000000002E-2</v>
      </c>
      <c r="K13" s="32">
        <f t="shared" si="10"/>
        <v>-6.7570000000000005E-2</v>
      </c>
      <c r="L13" s="32">
        <f t="shared" si="11"/>
        <v>-2.427E-2</v>
      </c>
      <c r="M13" s="32">
        <f t="shared" si="12"/>
        <v>8.9239999999999996E-3</v>
      </c>
      <c r="N13" s="32">
        <f t="shared" si="13"/>
        <v>-1.0670000000000001E-2</v>
      </c>
      <c r="O13" s="32">
        <f t="shared" si="14"/>
        <v>4.1335999999999998E-2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-1.3339999999999999E-2</v>
      </c>
      <c r="D14" s="33">
        <f t="shared" si="3"/>
        <v>0.21095</v>
      </c>
      <c r="E14" s="33">
        <f t="shared" si="4"/>
        <v>-0.18509999999999999</v>
      </c>
      <c r="F14" s="33">
        <f t="shared" si="5"/>
        <v>-1.6520000000000001E-5</v>
      </c>
      <c r="G14" s="33">
        <f t="shared" si="6"/>
        <v>7.7025000000000001E-3</v>
      </c>
      <c r="H14" s="33">
        <f t="shared" si="7"/>
        <v>-9.2809999999999993E-3</v>
      </c>
      <c r="I14" s="33">
        <f t="shared" si="8"/>
        <v>2.1671E-4</v>
      </c>
      <c r="J14" s="33">
        <f t="shared" si="9"/>
        <v>-5.744E-3</v>
      </c>
      <c r="K14" s="33">
        <f t="shared" si="10"/>
        <v>5.2354999999999997E-3</v>
      </c>
      <c r="L14" s="33">
        <f t="shared" si="11"/>
        <v>-9.8490000000000001E-5</v>
      </c>
      <c r="M14" s="33">
        <f t="shared" si="12"/>
        <v>-7.3879999999999996E-4</v>
      </c>
      <c r="N14" s="33">
        <f t="shared" si="13"/>
        <v>8.7047999999999997E-4</v>
      </c>
      <c r="O14" s="33">
        <f t="shared" si="14"/>
        <v>-1.4880000000000001E-4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3</v>
      </c>
      <c r="B15" s="4" t="str">
        <f>IF(A53="","","Vx")</f>
        <v>Vx</v>
      </c>
      <c r="C15" s="32">
        <f t="shared" si="2"/>
        <v>-8.8730000000000003E-2</v>
      </c>
      <c r="D15" s="32">
        <f t="shared" si="3"/>
        <v>8.1534999999999993</v>
      </c>
      <c r="E15" s="32">
        <f t="shared" si="4"/>
        <v>-0.60919999999999996</v>
      </c>
      <c r="F15" s="32">
        <f t="shared" si="5"/>
        <v>-4.7400000000000003E-3</v>
      </c>
      <c r="G15" s="32">
        <f t="shared" si="6"/>
        <v>0.67032000000000003</v>
      </c>
      <c r="H15" s="32">
        <f t="shared" si="7"/>
        <v>-5.6279999999999997E-2</v>
      </c>
      <c r="I15" s="32">
        <f t="shared" si="8"/>
        <v>1.3738999999999999E-3</v>
      </c>
      <c r="J15" s="32">
        <f t="shared" si="9"/>
        <v>-6.3190000000000002E-4</v>
      </c>
      <c r="K15" s="32">
        <f t="shared" si="10"/>
        <v>-1.0039999999999999E-3</v>
      </c>
      <c r="L15" s="32">
        <f t="shared" si="11"/>
        <v>1.3493999999999999E-3</v>
      </c>
      <c r="M15" s="32">
        <f t="shared" si="12"/>
        <v>-6.173E-2</v>
      </c>
      <c r="N15" s="32">
        <f t="shared" si="13"/>
        <v>4.4088E-3</v>
      </c>
      <c r="O15" s="32">
        <f t="shared" si="14"/>
        <v>7.7136999999999996E-4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8.2749000000000006</v>
      </c>
      <c r="D16" s="32">
        <f t="shared" si="3"/>
        <v>-2.069</v>
      </c>
      <c r="E16" s="32">
        <f t="shared" si="4"/>
        <v>1.7603</v>
      </c>
      <c r="F16" s="32">
        <f t="shared" si="5"/>
        <v>0.78080000000000005</v>
      </c>
      <c r="G16" s="32">
        <f t="shared" si="6"/>
        <v>-0.2165</v>
      </c>
      <c r="H16" s="32">
        <f t="shared" si="7"/>
        <v>0.21421999999999999</v>
      </c>
      <c r="I16" s="32">
        <f t="shared" si="8"/>
        <v>8.4808999999999996E-3</v>
      </c>
      <c r="J16" s="32">
        <f t="shared" si="9"/>
        <v>2.3092999999999998E-3</v>
      </c>
      <c r="K16" s="32">
        <f t="shared" si="10"/>
        <v>4.5589999999999997E-3</v>
      </c>
      <c r="L16" s="32">
        <f t="shared" si="11"/>
        <v>-6.8309999999999996E-2</v>
      </c>
      <c r="M16" s="32">
        <f t="shared" si="12"/>
        <v>2.5478000000000001E-2</v>
      </c>
      <c r="N16" s="32">
        <f t="shared" si="13"/>
        <v>-2.5020000000000001E-2</v>
      </c>
      <c r="O16" s="32">
        <f t="shared" si="14"/>
        <v>-3.0120000000000001E-2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-1.183E-2</v>
      </c>
      <c r="D17" s="33">
        <f t="shared" si="3"/>
        <v>0.16142999999999999</v>
      </c>
      <c r="E17" s="33">
        <f t="shared" si="4"/>
        <v>-0.13650000000000001</v>
      </c>
      <c r="F17" s="33">
        <f t="shared" si="5"/>
        <v>-5.6260000000000001E-4</v>
      </c>
      <c r="G17" s="33">
        <f t="shared" si="6"/>
        <v>1.6971E-2</v>
      </c>
      <c r="H17" s="33">
        <f t="shared" si="7"/>
        <v>-1.668E-2</v>
      </c>
      <c r="I17" s="33">
        <f t="shared" si="8"/>
        <v>2.0649000000000001E-4</v>
      </c>
      <c r="J17" s="33">
        <f t="shared" si="9"/>
        <v>-1.195E-4</v>
      </c>
      <c r="K17" s="33">
        <f t="shared" si="10"/>
        <v>-4.1110000000000002E-4</v>
      </c>
      <c r="L17" s="33">
        <f t="shared" si="11"/>
        <v>1.3946E-4</v>
      </c>
      <c r="M17" s="33">
        <f t="shared" si="12"/>
        <v>-2.003E-3</v>
      </c>
      <c r="N17" s="33">
        <f t="shared" si="13"/>
        <v>1.9246999999999999E-3</v>
      </c>
      <c r="O17" s="33">
        <f t="shared" si="14"/>
        <v>-2.7779999999999999E-6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2</v>
      </c>
      <c r="B18" s="4" t="str">
        <f>IF(A56="","","Vx")</f>
        <v>Vx</v>
      </c>
      <c r="C18" s="32">
        <f t="shared" si="2"/>
        <v>-6.8440000000000001E-2</v>
      </c>
      <c r="D18" s="32">
        <f t="shared" si="3"/>
        <v>5.1355000000000004</v>
      </c>
      <c r="E18" s="32">
        <f t="shared" si="4"/>
        <v>-0.38440000000000002</v>
      </c>
      <c r="F18" s="32">
        <f t="shared" si="5"/>
        <v>-6.5329999999999997E-3</v>
      </c>
      <c r="G18" s="32">
        <f t="shared" si="6"/>
        <v>0.62924999999999998</v>
      </c>
      <c r="H18" s="32">
        <f t="shared" si="7"/>
        <v>-5.2949999999999997E-2</v>
      </c>
      <c r="I18" s="32">
        <f t="shared" si="8"/>
        <v>-6.1379999999999996E-4</v>
      </c>
      <c r="J18" s="32">
        <f t="shared" si="9"/>
        <v>0.17279</v>
      </c>
      <c r="K18" s="32">
        <f t="shared" si="10"/>
        <v>-1.495E-2</v>
      </c>
      <c r="L18" s="32">
        <f t="shared" si="11"/>
        <v>4.8997000000000005E-4</v>
      </c>
      <c r="M18" s="32">
        <f t="shared" si="12"/>
        <v>3.2779999999999997E-2</v>
      </c>
      <c r="N18" s="32">
        <f t="shared" si="13"/>
        <v>-3.8969999999999999E-3</v>
      </c>
      <c r="O18" s="32">
        <f t="shared" si="14"/>
        <v>1.0032000000000001E-3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5.1212</v>
      </c>
      <c r="D19" s="32">
        <f t="shared" si="3"/>
        <v>-1.3440000000000001</v>
      </c>
      <c r="E19" s="32">
        <f t="shared" si="4"/>
        <v>1.0979000000000001</v>
      </c>
      <c r="F19" s="32">
        <f t="shared" si="5"/>
        <v>0.71621000000000001</v>
      </c>
      <c r="G19" s="32">
        <f t="shared" si="6"/>
        <v>-0.21110000000000001</v>
      </c>
      <c r="H19" s="32">
        <f t="shared" si="7"/>
        <v>0.19628000000000001</v>
      </c>
      <c r="I19" s="32">
        <f t="shared" si="8"/>
        <v>0.18278</v>
      </c>
      <c r="J19" s="32">
        <f t="shared" si="9"/>
        <v>-6.8110000000000004E-2</v>
      </c>
      <c r="K19" s="32">
        <f t="shared" si="10"/>
        <v>6.6960000000000006E-2</v>
      </c>
      <c r="L19" s="32">
        <f t="shared" si="11"/>
        <v>3.6920000000000001E-2</v>
      </c>
      <c r="M19" s="32">
        <f t="shared" si="12"/>
        <v>-1.523E-2</v>
      </c>
      <c r="N19" s="32">
        <f t="shared" si="13"/>
        <v>1.5639E-2</v>
      </c>
      <c r="O19" s="32">
        <f t="shared" si="14"/>
        <v>-6.1609999999999998E-3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-9.2790000000000008E-3</v>
      </c>
      <c r="D20" s="33">
        <f t="shared" si="3"/>
        <v>0.10435999999999999</v>
      </c>
      <c r="E20" s="33">
        <f t="shared" si="4"/>
        <v>-8.4830000000000003E-2</v>
      </c>
      <c r="F20" s="33">
        <f t="shared" si="5"/>
        <v>-8.2419999999999998E-4</v>
      </c>
      <c r="G20" s="33">
        <f t="shared" si="6"/>
        <v>1.6458E-2</v>
      </c>
      <c r="H20" s="33">
        <f t="shared" si="7"/>
        <v>-1.521E-2</v>
      </c>
      <c r="I20" s="33">
        <f t="shared" si="8"/>
        <v>-2.3240000000000001E-5</v>
      </c>
      <c r="J20" s="33">
        <f t="shared" si="9"/>
        <v>5.3404999999999998E-3</v>
      </c>
      <c r="K20" s="33">
        <f t="shared" si="10"/>
        <v>-5.2040000000000003E-3</v>
      </c>
      <c r="L20" s="33">
        <f t="shared" si="11"/>
        <v>1.1686E-4</v>
      </c>
      <c r="M20" s="33">
        <f t="shared" si="12"/>
        <v>1.2388E-3</v>
      </c>
      <c r="N20" s="33">
        <f t="shared" si="13"/>
        <v>-1.25E-3</v>
      </c>
      <c r="O20" s="33">
        <f t="shared" si="14"/>
        <v>1.3045E-4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1</v>
      </c>
      <c r="B21" s="4" t="str">
        <f>IF(A59="","","Vx")</f>
        <v>Vx</v>
      </c>
      <c r="C21" s="32">
        <f t="shared" si="2"/>
        <v>-3.866E-2</v>
      </c>
      <c r="D21" s="32">
        <f t="shared" si="3"/>
        <v>2.3336999999999999</v>
      </c>
      <c r="E21" s="32">
        <f t="shared" si="4"/>
        <v>-0.17269999999999999</v>
      </c>
      <c r="F21" s="32">
        <f t="shared" si="5"/>
        <v>-5.8950000000000001E-3</v>
      </c>
      <c r="G21" s="32">
        <f t="shared" si="6"/>
        <v>0.34098000000000001</v>
      </c>
      <c r="H21" s="32">
        <f t="shared" si="7"/>
        <v>-2.751E-2</v>
      </c>
      <c r="I21" s="32">
        <f t="shared" si="8"/>
        <v>-2.526E-3</v>
      </c>
      <c r="J21" s="32">
        <f t="shared" si="9"/>
        <v>0.13924</v>
      </c>
      <c r="K21" s="32">
        <f t="shared" si="10"/>
        <v>-1.0370000000000001E-2</v>
      </c>
      <c r="L21" s="32">
        <f t="shared" si="11"/>
        <v>-1.5679999999999999E-3</v>
      </c>
      <c r="M21" s="32">
        <f t="shared" si="12"/>
        <v>5.6904999999999997E-2</v>
      </c>
      <c r="N21" s="32">
        <f t="shared" si="13"/>
        <v>-3.9269999999999999E-3</v>
      </c>
      <c r="O21" s="32">
        <f t="shared" si="14"/>
        <v>-1.5560000000000001E-3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2.2231999999999998</v>
      </c>
      <c r="D22" s="32">
        <f t="shared" si="3"/>
        <v>-0.63370000000000004</v>
      </c>
      <c r="E22" s="32">
        <f t="shared" si="4"/>
        <v>0.48624000000000001</v>
      </c>
      <c r="F22" s="32">
        <f t="shared" si="5"/>
        <v>0.37147999999999998</v>
      </c>
      <c r="G22" s="32">
        <f t="shared" si="6"/>
        <v>-0.1158</v>
      </c>
      <c r="H22" s="32">
        <f t="shared" si="7"/>
        <v>0.10299999999999999</v>
      </c>
      <c r="I22" s="32">
        <f t="shared" si="8"/>
        <v>0.13963999999999999</v>
      </c>
      <c r="J22" s="32">
        <f t="shared" si="9"/>
        <v>-5.4670000000000003E-2</v>
      </c>
      <c r="K22" s="32">
        <f t="shared" si="10"/>
        <v>5.0935000000000001E-2</v>
      </c>
      <c r="L22" s="32">
        <f t="shared" si="11"/>
        <v>6.2192999999999998E-2</v>
      </c>
      <c r="M22" s="32">
        <f t="shared" si="12"/>
        <v>-2.4279999999999999E-2</v>
      </c>
      <c r="N22" s="32">
        <f t="shared" si="13"/>
        <v>2.3969000000000001E-2</v>
      </c>
      <c r="O22" s="32">
        <f t="shared" si="14"/>
        <v>3.2417000000000001E-2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-5.2760000000000003E-3</v>
      </c>
      <c r="D23" s="33">
        <f t="shared" si="3"/>
        <v>4.8897000000000003E-2</v>
      </c>
      <c r="E23" s="33">
        <f t="shared" si="4"/>
        <v>-3.7379999999999997E-2</v>
      </c>
      <c r="F23" s="33">
        <f t="shared" si="5"/>
        <v>-7.8439999999999998E-4</v>
      </c>
      <c r="G23" s="33">
        <f t="shared" si="6"/>
        <v>8.9414000000000004E-3</v>
      </c>
      <c r="H23" s="33">
        <f t="shared" si="7"/>
        <v>-7.9120000000000006E-3</v>
      </c>
      <c r="I23" s="33">
        <f t="shared" si="8"/>
        <v>-3.1050000000000001E-4</v>
      </c>
      <c r="J23" s="33">
        <f t="shared" si="9"/>
        <v>4.1971999999999999E-3</v>
      </c>
      <c r="K23" s="33">
        <f t="shared" si="10"/>
        <v>-3.8760000000000001E-3</v>
      </c>
      <c r="L23" s="33">
        <f t="shared" si="11"/>
        <v>-1.5109999999999999E-4</v>
      </c>
      <c r="M23" s="33">
        <f t="shared" si="12"/>
        <v>1.8827E-3</v>
      </c>
      <c r="N23" s="33">
        <f t="shared" si="13"/>
        <v>-1.8129999999999999E-3</v>
      </c>
      <c r="O23" s="33">
        <f t="shared" si="14"/>
        <v>-8.8209999999999997E-5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0.64</v>
      </c>
      <c r="D36" s="2">
        <f>INDEX(SPI!$B$1:$I$931,$A44+(3*$B$1+2)*D$5+1,2)</f>
        <v>0.57099999999999995</v>
      </c>
      <c r="E36" s="2">
        <f>INDEX(SPI!$B$1:$I$931,$A44+(3*$B$1+2)*E$5+1,2)</f>
        <v>0.54100000000000004</v>
      </c>
      <c r="F36" s="2">
        <f>INDEX(SPI!$B$1:$I$931,$A44+(3*$B$1+2)*F$5+1,2)</f>
        <v>0.224</v>
      </c>
      <c r="G36" s="2">
        <f>INDEX(SPI!$B$1:$I$931,$A44+(3*$B$1+2)*G$5+1,2)</f>
        <v>0.20300000000000001</v>
      </c>
      <c r="H36" s="2">
        <f>INDEX(SPI!$B$1:$I$931,$A44+(3*$B$1+2)*H$5+1,2)</f>
        <v>0.19</v>
      </c>
      <c r="I36" s="2">
        <f>INDEX(SPI!$B$1:$I$931,$A44+(3*$B$1+2)*I$5+1,2)</f>
        <v>0.125</v>
      </c>
      <c r="J36" s="2">
        <f>INDEX(SPI!$B$1:$I$931,$A44+(3*$B$1+2)*J$5+1,2)</f>
        <v>0.115</v>
      </c>
      <c r="K36" s="2">
        <f>INDEX(SPI!$B$1:$I$931,$A44+(3*$B$1+2)*K$5+1,2)</f>
        <v>0.106</v>
      </c>
      <c r="L36" s="2">
        <f>INDEX(SPI!$B$1:$I$931,$A44+(3*$B$1+2)*L$5+1,2)</f>
        <v>8.6999999999999994E-2</v>
      </c>
      <c r="M36" s="2">
        <f>INDEX(SPI!$B$1:$I$931,$A44+(3*$B$1+2)*M$5+1,2)</f>
        <v>8.2000000000000003E-2</v>
      </c>
      <c r="N36" s="2">
        <f>INDEX(SPI!$B$1:$I$931,$A44+(3*$B$1+2)*N$5+1,2)</f>
        <v>7.3999999999999996E-2</v>
      </c>
      <c r="O36" s="2">
        <f>INDEX(SPI!$B$1:$I$931,$A44+(3*$B$1+2)*O$5+1,2)</f>
        <v>6.4000000000000001E-2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89</v>
      </c>
      <c r="C37" s="2">
        <f>INDEX(SPI!$B$1:$I$931,$A44+(3*$B$1+2)*C5,7)</f>
        <v>0</v>
      </c>
      <c r="D37" s="2">
        <f>INDEX(SPI!$B$1:$I$931,$A44+(3*$B$1+2)*D5,7)</f>
        <v>77.980999999999995</v>
      </c>
      <c r="E37" s="2">
        <f>INDEX(SPI!$B$1:$I$931,$A44+(3*$B$1+2)*E5,7)</f>
        <v>2.6389999999999998</v>
      </c>
      <c r="F37" s="2">
        <f>INDEX(SPI!$B$1:$I$931,$A44+(3*$B$1+2)*F5,7)</f>
        <v>0</v>
      </c>
      <c r="G37" s="2">
        <f>INDEX(SPI!$B$1:$I$931,$A44+(3*$B$1+2)*G5,7)</f>
        <v>11.223000000000001</v>
      </c>
      <c r="H37" s="2">
        <f>INDEX(SPI!$B$1:$I$931,$A44+(3*$B$1+2)*H5,7)</f>
        <v>1</v>
      </c>
      <c r="I37" s="2">
        <f>INDEX(SPI!$B$1:$I$931,$A44+(3*$B$1+2)*I5,7)</f>
        <v>0</v>
      </c>
      <c r="J37" s="2">
        <f>INDEX(SPI!$B$1:$I$931,$A44+(3*$B$1+2)*J5,7)</f>
        <v>3.379</v>
      </c>
      <c r="K37" s="2">
        <f>INDEX(SPI!$B$1:$I$931,$A44+(3*$B$1+2)*K5,7)</f>
        <v>0.45300000000000001</v>
      </c>
      <c r="L37" s="2">
        <f>INDEX(SPI!$B$1:$I$931,$A44+(3*$B$1+2)*L5,7)</f>
        <v>0</v>
      </c>
      <c r="M37" s="2">
        <f>INDEX(SPI!$B$1:$I$931,$A44+(3*$B$1+2)*M5,7)</f>
        <v>1.331</v>
      </c>
      <c r="N37" s="2">
        <f>INDEX(SPI!$B$1:$I$931,$A44+(3*$B$1+2)*N5,7)</f>
        <v>0.245</v>
      </c>
      <c r="O37" s="2">
        <f>INDEX(SPI!$B$1:$I$931,$A44+(3*$B$1+2)*O5,7)</f>
        <v>1E-3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90</v>
      </c>
      <c r="C38" s="2">
        <f>INDEX(SPI!$B$1:$I$931,$A44+(3*$B$1+2)*C5,8)</f>
        <v>79.665999999999997</v>
      </c>
      <c r="D38" s="2">
        <f>INDEX(SPI!$B$1:$I$931,$A44+(3*$B$1+2)*D5,8)</f>
        <v>1E-3</v>
      </c>
      <c r="E38" s="2">
        <f>INDEX(SPI!$B$1:$I$931,$A44+(3*$B$1+2)*E5,8)</f>
        <v>6.0000000000000001E-3</v>
      </c>
      <c r="F38" s="2">
        <f>INDEX(SPI!$B$1:$I$931,$A44+(3*$B$1+2)*F5,8)</f>
        <v>12.586</v>
      </c>
      <c r="G38" s="2">
        <f>INDEX(SPI!$B$1:$I$931,$A44+(3*$B$1+2)*G5,8)</f>
        <v>0</v>
      </c>
      <c r="H38" s="2">
        <f>INDEX(SPI!$B$1:$I$931,$A44+(3*$B$1+2)*H5,8)</f>
        <v>1E-3</v>
      </c>
      <c r="I38" s="2">
        <f>INDEX(SPI!$B$1:$I$931,$A44+(3*$B$1+2)*I5,8)</f>
        <v>3.91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1.7270000000000001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0.999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2.3437999999999999E-4</v>
      </c>
      <c r="E44" s="14">
        <f>INDEX(SPI!$B$1:$I$931,$A44+(3*$B$1+2)*D$43+1,8)</f>
        <v>-0.1198</v>
      </c>
      <c r="F44" s="14">
        <f>INDEX(SPI!$B$1:$I$931,$A44+(3*$B$1+2)*F$43+1,7)</f>
        <v>15.135</v>
      </c>
      <c r="G44" s="14">
        <f>INDEX(SPI!$B$1:$I$931,$A44+(3*$B$1+2)*F$43+1,8)</f>
        <v>5.2703E-2</v>
      </c>
      <c r="H44" s="14">
        <f>INDEX(SPI!$B$1:$I$931,$A44+(3*$B$1+2)*H$43+1,7)</f>
        <v>-1.111</v>
      </c>
      <c r="I44" s="14">
        <f>INDEX(SPI!$B$1:$I$931,$A44+(3*$B$1+2)*H$43+1,8)</f>
        <v>5.1721999999999997E-2</v>
      </c>
      <c r="J44" s="14">
        <f>INDEX(SPI!$B$1:$I$931,$A44+(3*$B$1+2)*J$43+1,7)</f>
        <v>-1.575E-5</v>
      </c>
      <c r="K44" s="14">
        <f>INDEX(SPI!$B$1:$I$931,$A44+(3*$B$1+2)*J$43+1,8)</f>
        <v>8.2460999999999993E-3</v>
      </c>
      <c r="L44" s="14">
        <f>INDEX(SPI!$B$1:$I$931,$A44+(3*$B$1+2)*L$43+1,7)</f>
        <v>-0.79239999999999999</v>
      </c>
      <c r="M44" s="14">
        <f>INDEX(SPI!$B$1:$I$931,$A44+(3*$B$1+2)*L$43+1,8)</f>
        <v>-4.1450000000000002E-3</v>
      </c>
      <c r="N44" s="14">
        <f>INDEX(SPI!$B$1:$I$931,$A44+(3*$B$1+2)*N$43+1,7)</f>
        <v>7.0044999999999996E-2</v>
      </c>
      <c r="O44" s="14">
        <f>INDEX(SPI!$B$1:$I$931,$A44+(3*$B$1+2)*N$43+1,8)</f>
        <v>-2.2200000000000002E-3</v>
      </c>
      <c r="P44" s="14">
        <f>INDEX(SPI!$B$1:$I$931,$A44+(3*$B$1+2)*P$43+1,7)</f>
        <v>5.8066999999999998E-6</v>
      </c>
      <c r="Q44" s="14">
        <f>INDEX(SPI!$B$1:$I$931,$A44+(3*$B$1+2)*P$43+1,8)</f>
        <v>-1.722E-3</v>
      </c>
      <c r="R44" s="14">
        <f>INDEX(SPI!$B$1:$I$931,$A44+(3*$B$1+2)*R$43+1,7)</f>
        <v>0.18487000000000001</v>
      </c>
      <c r="S44" s="14">
        <f>INDEX(SPI!$B$1:$I$931,$A44+(3*$B$1+2)*R$43+1,8)</f>
        <v>8.9592999999999997E-4</v>
      </c>
      <c r="T44" s="14">
        <f>INDEX(SPI!$B$1:$I$931,$A44+(3*$B$1+2)*T$43+1,7)</f>
        <v>-1.7409999999999998E-2</v>
      </c>
      <c r="U44" s="14">
        <f>INDEX(SPI!$B$1:$I$931,$A44+(3*$B$1+2)*T$43+1,8)</f>
        <v>3.3324999999999997E-5</v>
      </c>
      <c r="V44" s="14">
        <f>INDEX(SPI!$B$1:$I$931,$A44+(3*$B$1+2)*V$43+1,7)</f>
        <v>-1.188E-5</v>
      </c>
      <c r="W44" s="14">
        <f>INDEX(SPI!$B$1:$I$931,$A44+(3*$B$1+2)*V$43+1,8)</f>
        <v>1.2699E-3</v>
      </c>
      <c r="X44" s="14">
        <f>INDEX(SPI!$B$1:$I$931,$A44+(3*$B$1+2)*X$43+1,7)</f>
        <v>-5.2409999999999998E-2</v>
      </c>
      <c r="Y44" s="14">
        <f>INDEX(SPI!$B$1:$I$931,$A44+(3*$B$1+2)*X$43+1,8)</f>
        <v>-6.1399999999999996E-4</v>
      </c>
      <c r="Z44" s="14">
        <f>INDEX(SPI!$B$1:$I$931,$A44+(3*$B$1+2)*Z$43+1,7)</f>
        <v>4.8298000000000004E-3</v>
      </c>
      <c r="AA44" s="14">
        <f>INDEX(SPI!$B$1:$I$931,$A44+(3*$B$1+2)*Z$43+1,8)</f>
        <v>6.1880999999999999E-5</v>
      </c>
      <c r="AB44" s="14">
        <f>INDEX(SPI!$B$1:$I$931,$A44+(3*$B$1+2)*AB$43+1,7)</f>
        <v>2.0021E-5</v>
      </c>
      <c r="AC44" s="14">
        <f>INDEX(SPI!$B$1:$I$931,$A44+(3*$B$1+2)*AB$43+1,8)</f>
        <v>-6.4990000000000002E-4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-3.1119999999999998E-2</v>
      </c>
      <c r="E45" s="14">
        <f>INDEX(SPI!$B$1:$I$931,$A45+(3*$B$1+2)*D$43+1,8)</f>
        <v>15.903</v>
      </c>
      <c r="F45" s="14">
        <f>INDEX(SPI!$B$1:$I$931,$A45+(3*$B$1+2)*F$43+1,7)</f>
        <v>-3.5070000000000001</v>
      </c>
      <c r="G45" s="14">
        <f>INDEX(SPI!$B$1:$I$931,$A45+(3*$B$1+2)*F$43+1,8)</f>
        <v>-1.221E-2</v>
      </c>
      <c r="H45" s="14">
        <f>INDEX(SPI!$B$1:$I$931,$A45+(3*$B$1+2)*H$43+1,7)</f>
        <v>3.3477999999999999</v>
      </c>
      <c r="I45" s="14">
        <f>INDEX(SPI!$B$1:$I$931,$A45+(3*$B$1+2)*H$43+1,8)</f>
        <v>-0.15579999999999999</v>
      </c>
      <c r="J45" s="14">
        <f>INDEX(SPI!$B$1:$I$931,$A45+(3*$B$1+2)*J$43+1,7)</f>
        <v>1.7018000000000001E-3</v>
      </c>
      <c r="K45" s="14">
        <f>INDEX(SPI!$B$1:$I$931,$A45+(3*$B$1+2)*J$43+1,8)</f>
        <v>-0.8911</v>
      </c>
      <c r="L45" s="14">
        <f>INDEX(SPI!$B$1:$I$931,$A45+(3*$B$1+2)*L$43+1,7)</f>
        <v>0.28671000000000002</v>
      </c>
      <c r="M45" s="14">
        <f>INDEX(SPI!$B$1:$I$931,$A45+(3*$B$1+2)*L$43+1,8)</f>
        <v>1.4999E-3</v>
      </c>
      <c r="N45" s="14">
        <f>INDEX(SPI!$B$1:$I$931,$A45+(3*$B$1+2)*N$43+1,7)</f>
        <v>-0.24590000000000001</v>
      </c>
      <c r="O45" s="14">
        <f>INDEX(SPI!$B$1:$I$931,$A45+(3*$B$1+2)*N$43+1,8)</f>
        <v>7.7952999999999998E-3</v>
      </c>
      <c r="P45" s="14">
        <f>INDEX(SPI!$B$1:$I$931,$A45+(3*$B$1+2)*P$43+1,7)</f>
        <v>-6.2370000000000004E-4</v>
      </c>
      <c r="Q45" s="14">
        <f>INDEX(SPI!$B$1:$I$931,$A45+(3*$B$1+2)*P$43+1,8)</f>
        <v>0.18495</v>
      </c>
      <c r="R45" s="14">
        <f>INDEX(SPI!$B$1:$I$931,$A45+(3*$B$1+2)*R$43+1,7)</f>
        <v>-8.2970000000000002E-2</v>
      </c>
      <c r="S45" s="14">
        <f>INDEX(SPI!$B$1:$I$931,$A45+(3*$B$1+2)*R$43+1,8)</f>
        <v>-4.0210000000000002E-4</v>
      </c>
      <c r="T45" s="14">
        <f>INDEX(SPI!$B$1:$I$931,$A45+(3*$B$1+2)*T$43+1,7)</f>
        <v>6.7116999999999996E-2</v>
      </c>
      <c r="U45" s="14">
        <f>INDEX(SPI!$B$1:$I$931,$A45+(3*$B$1+2)*T$43+1,8)</f>
        <v>-1.2850000000000001E-4</v>
      </c>
      <c r="V45" s="14">
        <f>INDEX(SPI!$B$1:$I$931,$A45+(3*$B$1+2)*V$43+1,7)</f>
        <v>4.8611999999999999E-4</v>
      </c>
      <c r="W45" s="14">
        <f>INDEX(SPI!$B$1:$I$931,$A45+(3*$B$1+2)*V$43+1,8)</f>
        <v>-5.1959999999999999E-2</v>
      </c>
      <c r="X45" s="14">
        <f>INDEX(SPI!$B$1:$I$931,$A45+(3*$B$1+2)*X$43+1,7)</f>
        <v>2.5492999999999998E-2</v>
      </c>
      <c r="Y45" s="14">
        <f>INDEX(SPI!$B$1:$I$931,$A45+(3*$B$1+2)*X$43+1,8)</f>
        <v>2.9867000000000001E-4</v>
      </c>
      <c r="Z45" s="14">
        <f>INDEX(SPI!$B$1:$I$931,$A45+(3*$B$1+2)*Z$43+1,7)</f>
        <v>-1.9460000000000002E-2</v>
      </c>
      <c r="AA45" s="14">
        <f>INDEX(SPI!$B$1:$I$931,$A45+(3*$B$1+2)*Z$43+1,8)</f>
        <v>-2.4939999999999999E-4</v>
      </c>
      <c r="AB45" s="14">
        <f>INDEX(SPI!$B$1:$I$931,$A45+(3*$B$1+2)*AB$43+1,7)</f>
        <v>-3.0929999999999998E-4</v>
      </c>
      <c r="AC45" s="14">
        <f>INDEX(SPI!$B$1:$I$931,$A45+(3*$B$1+2)*AB$43+1,8)</f>
        <v>1.0042000000000001E-2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3.0349E-5</v>
      </c>
      <c r="E46" s="15">
        <f>INDEX(SPI!$B$1:$I$931,$A46+(3*$B$1+2)*D$43+1,8)</f>
        <v>-1.5509999999999999E-2</v>
      </c>
      <c r="F46" s="15">
        <f>INDEX(SPI!$B$1:$I$931,$A46+(3*$B$1+2)*F$43+1,7)</f>
        <v>0.27528000000000002</v>
      </c>
      <c r="G46" s="15">
        <f>INDEX(SPI!$B$1:$I$931,$A46+(3*$B$1+2)*F$43+1,8)</f>
        <v>9.5859999999999999E-4</v>
      </c>
      <c r="H46" s="15">
        <f>INDEX(SPI!$B$1:$I$931,$A46+(3*$B$1+2)*H$43+1,7)</f>
        <v>-0.26079999999999998</v>
      </c>
      <c r="I46" s="15">
        <f>INDEX(SPI!$B$1:$I$931,$A46+(3*$B$1+2)*H$43+1,8)</f>
        <v>1.2137999999999999E-2</v>
      </c>
      <c r="J46" s="15">
        <f>INDEX(SPI!$B$1:$I$931,$A46+(3*$B$1+2)*J$43+1,7)</f>
        <v>-2.0269999999999998E-6</v>
      </c>
      <c r="K46" s="15">
        <f>INDEX(SPI!$B$1:$I$931,$A46+(3*$B$1+2)*J$43+1,8)</f>
        <v>1.0616E-3</v>
      </c>
      <c r="L46" s="15">
        <f>INDEX(SPI!$B$1:$I$931,$A46+(3*$B$1+2)*L$43+1,7)</f>
        <v>-2.239E-2</v>
      </c>
      <c r="M46" s="15">
        <f>INDEX(SPI!$B$1:$I$931,$A46+(3*$B$1+2)*L$43+1,8)</f>
        <v>-1.171E-4</v>
      </c>
      <c r="N46" s="15">
        <f>INDEX(SPI!$B$1:$I$931,$A46+(3*$B$1+2)*N$43+1,7)</f>
        <v>1.9127000000000002E-2</v>
      </c>
      <c r="O46" s="15">
        <f>INDEX(SPI!$B$1:$I$931,$A46+(3*$B$1+2)*N$43+1,8)</f>
        <v>-6.0630000000000005E-4</v>
      </c>
      <c r="P46" s="15">
        <f>INDEX(SPI!$B$1:$I$931,$A46+(3*$B$1+2)*P$43+1,7)</f>
        <v>6.8647000000000003E-7</v>
      </c>
      <c r="Q46" s="15">
        <f>INDEX(SPI!$B$1:$I$931,$A46+(3*$B$1+2)*P$43+1,8)</f>
        <v>-2.0359999999999999E-4</v>
      </c>
      <c r="R46" s="15">
        <f>INDEX(SPI!$B$1:$I$931,$A46+(3*$B$1+2)*R$43+1,7)</f>
        <v>6.4790999999999998E-3</v>
      </c>
      <c r="S46" s="15">
        <f>INDEX(SPI!$B$1:$I$931,$A46+(3*$B$1+2)*R$43+1,8)</f>
        <v>3.1399000000000002E-5</v>
      </c>
      <c r="T46" s="15">
        <f>INDEX(SPI!$B$1:$I$931,$A46+(3*$B$1+2)*T$43+1,7)</f>
        <v>-5.2249999999999996E-3</v>
      </c>
      <c r="U46" s="15">
        <f>INDEX(SPI!$B$1:$I$931,$A46+(3*$B$1+2)*T$43+1,8)</f>
        <v>1.0003999999999999E-5</v>
      </c>
      <c r="V46" s="15">
        <f>INDEX(SPI!$B$1:$I$931,$A46+(3*$B$1+2)*V$43+1,7)</f>
        <v>-1.373E-6</v>
      </c>
      <c r="W46" s="15">
        <f>INDEX(SPI!$B$1:$I$931,$A46+(3*$B$1+2)*V$43+1,8)</f>
        <v>1.4679E-4</v>
      </c>
      <c r="X46" s="15">
        <f>INDEX(SPI!$B$1:$I$931,$A46+(3*$B$1+2)*X$43+1,7)</f>
        <v>-2.003E-3</v>
      </c>
      <c r="Y46" s="15">
        <f>INDEX(SPI!$B$1:$I$931,$A46+(3*$B$1+2)*X$43+1,8)</f>
        <v>-2.3470000000000001E-5</v>
      </c>
      <c r="Z46" s="15">
        <f>INDEX(SPI!$B$1:$I$931,$A46+(3*$B$1+2)*Z$43+1,7)</f>
        <v>1.5181999999999999E-3</v>
      </c>
      <c r="AA46" s="15">
        <f>INDEX(SPI!$B$1:$I$931,$A46+(3*$B$1+2)*Z$43+1,8)</f>
        <v>1.9451999999999999E-5</v>
      </c>
      <c r="AB46" s="15">
        <f>INDEX(SPI!$B$1:$I$931,$A46+(3*$B$1+2)*AB$43+1,7)</f>
        <v>2.1558000000000002E-6</v>
      </c>
      <c r="AC46" s="15">
        <f>INDEX(SPI!$B$1:$I$931,$A46+(3*$B$1+2)*AB$43+1,8)</f>
        <v>-6.9980000000000004E-5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2.2180999999999999E-4</v>
      </c>
      <c r="E47" s="14">
        <f>IF($A47="","",INDEX(SPI!$B$1:$I$931,$A47+(3*$B$1+2)*D$43+1,8))</f>
        <v>-0.1134</v>
      </c>
      <c r="F47" s="14">
        <f>IF($A47="","",INDEX(SPI!$B$1:$I$931,$A47+(3*$B$1+2)*F$43+1,7))</f>
        <v>13.552</v>
      </c>
      <c r="G47" s="14">
        <f>IF($A47="","",INDEX(SPI!$B$1:$I$931,$A47+(3*$B$1+2)*F$43+1,8))</f>
        <v>4.7191999999999998E-2</v>
      </c>
      <c r="H47" s="14">
        <f>IF($A47="","",INDEX(SPI!$B$1:$I$931,$A47+(3*$B$1+2)*H$43+1,7))</f>
        <v>-1.0029999999999999</v>
      </c>
      <c r="I47" s="14">
        <f>IF($A47="","",INDEX(SPI!$B$1:$I$931,$A47+(3*$B$1+2)*H$43+1,8))</f>
        <v>4.6679999999999999E-2</v>
      </c>
      <c r="J47" s="14">
        <f>IF($A47="","",INDEX(SPI!$B$1:$I$931,$A47+(3*$B$1+2)*J$43+1,7))</f>
        <v>-9.0720000000000006E-6</v>
      </c>
      <c r="K47" s="14">
        <f>IF($A47="","",INDEX(SPI!$B$1:$I$931,$A47+(3*$B$1+2)*J$43+1,8))</f>
        <v>4.7501000000000002E-3</v>
      </c>
      <c r="L47" s="14">
        <f>IF($A47="","",INDEX(SPI!$B$1:$I$931,$A47+(3*$B$1+2)*L$43+1,7))</f>
        <v>-0.27429999999999999</v>
      </c>
      <c r="M47" s="14">
        <f>IF($A47="","",INDEX(SPI!$B$1:$I$931,$A47+(3*$B$1+2)*L$43+1,8))</f>
        <v>-1.4350000000000001E-3</v>
      </c>
      <c r="N47" s="14">
        <f>IF($A47="","",INDEX(SPI!$B$1:$I$931,$A47+(3*$B$1+2)*N$43+1,7))</f>
        <v>2.7057000000000001E-2</v>
      </c>
      <c r="O47" s="14">
        <f>IF($A47="","",INDEX(SPI!$B$1:$I$931,$A47+(3*$B$1+2)*N$43+1,8))</f>
        <v>-8.5760000000000003E-4</v>
      </c>
      <c r="P47" s="14">
        <f>IF($A47="","",INDEX(SPI!$B$1:$I$931,$A47+(3*$B$1+2)*P$43+1,7))</f>
        <v>-7.0220000000000003E-7</v>
      </c>
      <c r="Q47" s="14">
        <f>IF($A47="","",INDEX(SPI!$B$1:$I$931,$A47+(3*$B$1+2)*P$43+1,8))</f>
        <v>2.0823E-4</v>
      </c>
      <c r="R47" s="14">
        <f>IF($A47="","",INDEX(SPI!$B$1:$I$931,$A47+(3*$B$1+2)*R$43+1,7))</f>
        <v>-0.1099</v>
      </c>
      <c r="S47" s="14">
        <f>IF($A47="","",INDEX(SPI!$B$1:$I$931,$A47+(3*$B$1+2)*R$43+1,8))</f>
        <v>-5.3280000000000005E-4</v>
      </c>
      <c r="T47" s="14">
        <f>IF($A47="","",INDEX(SPI!$B$1:$I$931,$A47+(3*$B$1+2)*T$43+1,7))</f>
        <v>8.6008999999999999E-3</v>
      </c>
      <c r="U47" s="14">
        <f>IF($A47="","",INDEX(SPI!$B$1:$I$931,$A47+(3*$B$1+2)*T$43+1,8))</f>
        <v>-1.647E-5</v>
      </c>
      <c r="V47" s="14">
        <f>IF($A47="","",INDEX(SPI!$B$1:$I$931,$A47+(3*$B$1+2)*V$43+1,7))</f>
        <v>1.3565E-5</v>
      </c>
      <c r="W47" s="14">
        <f>IF($A47="","",INDEX(SPI!$B$1:$I$931,$A47+(3*$B$1+2)*V$43+1,8))</f>
        <v>-1.4499999999999999E-3</v>
      </c>
      <c r="X47" s="14">
        <f>IF($A47="","",INDEX(SPI!$B$1:$I$931,$A47+(3*$B$1+2)*X$43+1,7))</f>
        <v>8.2215999999999997E-2</v>
      </c>
      <c r="Y47" s="14">
        <f>IF($A47="","",INDEX(SPI!$B$1:$I$931,$A47+(3*$B$1+2)*X$43+1,8))</f>
        <v>9.6323000000000003E-4</v>
      </c>
      <c r="Z47" s="14">
        <f>IF($A47="","",INDEX(SPI!$B$1:$I$931,$A47+(3*$B$1+2)*Z$43+1,7))</f>
        <v>-6.6290000000000003E-3</v>
      </c>
      <c r="AA47" s="14">
        <f>IF($A47="","",INDEX(SPI!$B$1:$I$931,$A47+(3*$B$1+2)*Z$43+1,8))</f>
        <v>-8.4930000000000002E-5</v>
      </c>
      <c r="AB47" s="14">
        <f>IF($A47="","",INDEX(SPI!$B$1:$I$931,$A47+(3*$B$1+2)*AB$43+1,7))</f>
        <v>-4.4919999999999997E-5</v>
      </c>
      <c r="AC47" s="14">
        <f>IF($A47="","",INDEX(SPI!$B$1:$I$931,$A47+(3*$B$1+2)*AB$43+1,8))</f>
        <v>1.4580999999999999E-3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-2.7539999999999999E-2</v>
      </c>
      <c r="E48" s="14">
        <f>IF($A48="","",INDEX(SPI!$B$1:$I$931,$A48+(3*$B$1+2)*D$43+1,8))</f>
        <v>14.074999999999999</v>
      </c>
      <c r="F48" s="14">
        <f>IF($A48="","",INDEX(SPI!$B$1:$I$931,$A48+(3*$B$1+2)*F$43+1,7))</f>
        <v>-3.246</v>
      </c>
      <c r="G48" s="14">
        <f>IF($A48="","",INDEX(SPI!$B$1:$I$931,$A48+(3*$B$1+2)*F$43+1,8))</f>
        <v>-1.1299999999999999E-2</v>
      </c>
      <c r="H48" s="14">
        <f>IF($A48="","",INDEX(SPI!$B$1:$I$931,$A48+(3*$B$1+2)*H$43+1,7))</f>
        <v>2.9729000000000001</v>
      </c>
      <c r="I48" s="14">
        <f>IF($A48="","",INDEX(SPI!$B$1:$I$931,$A48+(3*$B$1+2)*H$43+1,8))</f>
        <v>-0.1384</v>
      </c>
      <c r="J48" s="14">
        <f>IF($A48="","",INDEX(SPI!$B$1:$I$931,$A48+(3*$B$1+2)*J$43+1,7))</f>
        <v>5.1508999999999995E-4</v>
      </c>
      <c r="K48" s="14">
        <f>IF($A48="","",INDEX(SPI!$B$1:$I$931,$A48+(3*$B$1+2)*J$43+1,8))</f>
        <v>-0.2697</v>
      </c>
      <c r="L48" s="14">
        <f>IF($A48="","",INDEX(SPI!$B$1:$I$931,$A48+(3*$B$1+2)*L$43+1,7))</f>
        <v>0.12192</v>
      </c>
      <c r="M48" s="14">
        <f>IF($A48="","",INDEX(SPI!$B$1:$I$931,$A48+(3*$B$1+2)*L$43+1,8))</f>
        <v>6.378E-4</v>
      </c>
      <c r="N48" s="14">
        <f>IF($A48="","",INDEX(SPI!$B$1:$I$931,$A48+(3*$B$1+2)*N$43+1,7))</f>
        <v>-7.6300000000000007E-2</v>
      </c>
      <c r="O48" s="14">
        <f>IF($A48="","",INDEX(SPI!$B$1:$I$931,$A48+(3*$B$1+2)*N$43+1,8))</f>
        <v>2.4183999999999998E-3</v>
      </c>
      <c r="P48" s="14">
        <f>IF($A48="","",INDEX(SPI!$B$1:$I$931,$A48+(3*$B$1+2)*P$43+1,7))</f>
        <v>4.2327E-4</v>
      </c>
      <c r="Q48" s="14">
        <f>IF($A48="","",INDEX(SPI!$B$1:$I$931,$A48+(3*$B$1+2)*P$43+1,8))</f>
        <v>-0.1255</v>
      </c>
      <c r="R48" s="14">
        <f>IF($A48="","",INDEX(SPI!$B$1:$I$931,$A48+(3*$B$1+2)*R$43+1,7))</f>
        <v>3.7554999999999998E-2</v>
      </c>
      <c r="S48" s="14">
        <f>IF($A48="","",INDEX(SPI!$B$1:$I$931,$A48+(3*$B$1+2)*R$43+1,8))</f>
        <v>1.8200000000000001E-4</v>
      </c>
      <c r="T48" s="14">
        <f>IF($A48="","",INDEX(SPI!$B$1:$I$931,$A48+(3*$B$1+2)*T$43+1,7))</f>
        <v>-4.582E-2</v>
      </c>
      <c r="U48" s="14">
        <f>IF($A48="","",INDEX(SPI!$B$1:$I$931,$A48+(3*$B$1+2)*T$43+1,8))</f>
        <v>8.7713000000000005E-5</v>
      </c>
      <c r="V48" s="14">
        <f>IF($A48="","",INDEX(SPI!$B$1:$I$931,$A48+(3*$B$1+2)*V$43+1,7))</f>
        <v>-8.3520000000000003E-4</v>
      </c>
      <c r="W48" s="14">
        <f>IF($A48="","",INDEX(SPI!$B$1:$I$931,$A48+(3*$B$1+2)*V$43+1,8))</f>
        <v>8.9283000000000001E-2</v>
      </c>
      <c r="X48" s="14">
        <f>IF($A48="","",INDEX(SPI!$B$1:$I$931,$A48+(3*$B$1+2)*X$43+1,7))</f>
        <v>-3.4079999999999999E-2</v>
      </c>
      <c r="Y48" s="14">
        <f>IF($A48="","",INDEX(SPI!$B$1:$I$931,$A48+(3*$B$1+2)*X$43+1,8))</f>
        <v>-3.993E-4</v>
      </c>
      <c r="Z48" s="14">
        <f>IF($A48="","",INDEX(SPI!$B$1:$I$931,$A48+(3*$B$1+2)*Z$43+1,7))</f>
        <v>3.3619000000000003E-2</v>
      </c>
      <c r="AA48" s="14">
        <f>IF($A48="","",INDEX(SPI!$B$1:$I$931,$A48+(3*$B$1+2)*Z$43+1,8))</f>
        <v>4.3073999999999999E-4</v>
      </c>
      <c r="AB48" s="14">
        <f>IF($A48="","",INDEX(SPI!$B$1:$I$931,$A48+(3*$B$1+2)*AB$43+1,7))</f>
        <v>8.4601999999999995E-4</v>
      </c>
      <c r="AC48" s="14">
        <f>IF($A48="","",INDEX(SPI!$B$1:$I$931,$A48+(3*$B$1+2)*AB$43+1,8))</f>
        <v>-2.7459999999999998E-2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2.8782999999999999E-5</v>
      </c>
      <c r="E49" s="15">
        <f>IF($A49="","",INDEX(SPI!$B$1:$I$931,$A49+(3*$B$1+2)*D$43+1,8))</f>
        <v>-1.4710000000000001E-2</v>
      </c>
      <c r="F49" s="15">
        <f>IF($A49="","",INDEX(SPI!$B$1:$I$931,$A49+(3*$B$1+2)*F$43+1,7))</f>
        <v>0.25446999999999997</v>
      </c>
      <c r="G49" s="15">
        <f>IF($A49="","",INDEX(SPI!$B$1:$I$931,$A49+(3*$B$1+2)*F$43+1,8))</f>
        <v>8.8614E-4</v>
      </c>
      <c r="H49" s="15">
        <f>IF($A49="","",INDEX(SPI!$B$1:$I$931,$A49+(3*$B$1+2)*H$43+1,7))</f>
        <v>-0.23139999999999999</v>
      </c>
      <c r="I49" s="15">
        <f>IF($A49="","",INDEX(SPI!$B$1:$I$931,$A49+(3*$B$1+2)*H$43+1,8))</f>
        <v>1.0770999999999999E-2</v>
      </c>
      <c r="J49" s="15">
        <f>IF($A49="","",INDEX(SPI!$B$1:$I$931,$A49+(3*$B$1+2)*J$43+1,7))</f>
        <v>-1.1960000000000001E-6</v>
      </c>
      <c r="K49" s="15">
        <f>IF($A49="","",INDEX(SPI!$B$1:$I$931,$A49+(3*$B$1+2)*J$43+1,8))</f>
        <v>6.2611000000000003E-4</v>
      </c>
      <c r="L49" s="15">
        <f>IF($A49="","",INDEX(SPI!$B$1:$I$931,$A49+(3*$B$1+2)*L$43+1,7))</f>
        <v>-9.4400000000000005E-3</v>
      </c>
      <c r="M49" s="15">
        <f>IF($A49="","",INDEX(SPI!$B$1:$I$931,$A49+(3*$B$1+2)*L$43+1,8))</f>
        <v>-4.9379999999999998E-5</v>
      </c>
      <c r="N49" s="15">
        <f>IF($A49="","",INDEX(SPI!$B$1:$I$931,$A49+(3*$B$1+2)*N$43+1,7))</f>
        <v>5.8843000000000003E-3</v>
      </c>
      <c r="O49" s="15">
        <f>IF($A49="","",INDEX(SPI!$B$1:$I$931,$A49+(3*$B$1+2)*N$43+1,8))</f>
        <v>-1.8650000000000001E-4</v>
      </c>
      <c r="P49" s="15">
        <f>IF($A49="","",INDEX(SPI!$B$1:$I$931,$A49+(3*$B$1+2)*P$43+1,7))</f>
        <v>-2.714E-8</v>
      </c>
      <c r="Q49" s="15">
        <f>IF($A49="","",INDEX(SPI!$B$1:$I$931,$A49+(3*$B$1+2)*P$43+1,8))</f>
        <v>8.0494999999999998E-6</v>
      </c>
      <c r="R49" s="15">
        <f>IF($A49="","",INDEX(SPI!$B$1:$I$931,$A49+(3*$B$1+2)*R$43+1,7))</f>
        <v>-2.9780000000000002E-3</v>
      </c>
      <c r="S49" s="15">
        <f>IF($A49="","",INDEX(SPI!$B$1:$I$931,$A49+(3*$B$1+2)*R$43+1,8))</f>
        <v>-1.4430000000000001E-5</v>
      </c>
      <c r="T49" s="15">
        <f>IF($A49="","",INDEX(SPI!$B$1:$I$931,$A49+(3*$B$1+2)*T$43+1,7))</f>
        <v>3.5975999999999998E-3</v>
      </c>
      <c r="U49" s="15">
        <f>IF($A49="","",INDEX(SPI!$B$1:$I$931,$A49+(3*$B$1+2)*T$43+1,8))</f>
        <v>-6.8870000000000003E-6</v>
      </c>
      <c r="V49" s="15">
        <f>IF($A49="","",INDEX(SPI!$B$1:$I$931,$A49+(3*$B$1+2)*V$43+1,7))</f>
        <v>1.4591999999999999E-6</v>
      </c>
      <c r="W49" s="15">
        <f>IF($A49="","",INDEX(SPI!$B$1:$I$931,$A49+(3*$B$1+2)*V$43+1,8))</f>
        <v>-1.56E-4</v>
      </c>
      <c r="X49" s="15">
        <f>IF($A49="","",INDEX(SPI!$B$1:$I$931,$A49+(3*$B$1+2)*X$43+1,7))</f>
        <v>2.7047E-3</v>
      </c>
      <c r="Y49" s="15">
        <f>IF($A49="","",INDEX(SPI!$B$1:$I$931,$A49+(3*$B$1+2)*X$43+1,8))</f>
        <v>3.1687999999999999E-5</v>
      </c>
      <c r="Z49" s="15">
        <f>IF($A49="","",INDEX(SPI!$B$1:$I$931,$A49+(3*$B$1+2)*Z$43+1,7))</f>
        <v>-2.6350000000000002E-3</v>
      </c>
      <c r="AA49" s="15">
        <f>IF($A49="","",INDEX(SPI!$B$1:$I$931,$A49+(3*$B$1+2)*Z$43+1,8))</f>
        <v>-3.3760000000000002E-5</v>
      </c>
      <c r="AB49" s="15">
        <f>IF($A49="","",INDEX(SPI!$B$1:$I$931,$A49+(3*$B$1+2)*AB$43+1,7))</f>
        <v>-4.6500000000000004E-6</v>
      </c>
      <c r="AC49" s="15">
        <f>IF($A49="","",INDEX(SPI!$B$1:$I$931,$A49+(3*$B$1+2)*AB$43+1,8))</f>
        <v>1.5092999999999999E-4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1.9898999999999999E-4</v>
      </c>
      <c r="E50" s="14">
        <f>IF($A50="","",INDEX(SPI!$B$1:$I$931,$A50+(3*$B$1+2)*D$43+1,8))</f>
        <v>-0.1017</v>
      </c>
      <c r="F50" s="14">
        <f>IF($A50="","",INDEX(SPI!$B$1:$I$931,$A50+(3*$B$1+2)*F$43+1,7))</f>
        <v>10.933</v>
      </c>
      <c r="G50" s="14">
        <f>IF($A50="","",INDEX(SPI!$B$1:$I$931,$A50+(3*$B$1+2)*F$43+1,8))</f>
        <v>3.8072000000000002E-2</v>
      </c>
      <c r="H50" s="14">
        <f>IF($A50="","",INDEX(SPI!$B$1:$I$931,$A50+(3*$B$1+2)*H$43+1,7))</f>
        <v>-0.8145</v>
      </c>
      <c r="I50" s="14">
        <f>IF($A50="","",INDEX(SPI!$B$1:$I$931,$A50+(3*$B$1+2)*H$43+1,8))</f>
        <v>3.7912000000000001E-2</v>
      </c>
      <c r="J50" s="14">
        <f>IF($A50="","",INDEX(SPI!$B$1:$I$931,$A50+(3*$B$1+2)*J$43+1,7))</f>
        <v>9.6239000000000003E-7</v>
      </c>
      <c r="K50" s="14">
        <f>IF($A50="","",INDEX(SPI!$B$1:$I$931,$A50+(3*$B$1+2)*J$43+1,8))</f>
        <v>-5.0390000000000005E-4</v>
      </c>
      <c r="L50" s="14">
        <f>IF($A50="","",INDEX(SPI!$B$1:$I$931,$A50+(3*$B$1+2)*L$43+1,7))</f>
        <v>0.35265999999999997</v>
      </c>
      <c r="M50" s="14">
        <f>IF($A50="","",INDEX(SPI!$B$1:$I$931,$A50+(3*$B$1+2)*L$43+1,8))</f>
        <v>1.8449E-3</v>
      </c>
      <c r="N50" s="14">
        <f>IF($A50="","",INDEX(SPI!$B$1:$I$931,$A50+(3*$B$1+2)*N$43+1,7))</f>
        <v>-2.7539999999999999E-2</v>
      </c>
      <c r="O50" s="14">
        <f>IF($A50="","",INDEX(SPI!$B$1:$I$931,$A50+(3*$B$1+2)*N$43+1,8))</f>
        <v>8.7306999999999999E-4</v>
      </c>
      <c r="P50" s="14">
        <f>IF($A50="","",INDEX(SPI!$B$1:$I$931,$A50+(3*$B$1+2)*P$43+1,7))</f>
        <v>-6.1099999999999999E-6</v>
      </c>
      <c r="Q50" s="14">
        <f>IF($A50="","",INDEX(SPI!$B$1:$I$931,$A50+(3*$B$1+2)*P$43+1,8))</f>
        <v>1.8117999999999999E-3</v>
      </c>
      <c r="R50" s="14">
        <f>IF($A50="","",INDEX(SPI!$B$1:$I$931,$A50+(3*$B$1+2)*R$43+1,7))</f>
        <v>-0.18310000000000001</v>
      </c>
      <c r="S50" s="14">
        <f>IF($A50="","",INDEX(SPI!$B$1:$I$931,$A50+(3*$B$1+2)*R$43+1,8))</f>
        <v>-8.8750000000000005E-4</v>
      </c>
      <c r="T50" s="14">
        <f>IF($A50="","",INDEX(SPI!$B$1:$I$931,$A50+(3*$B$1+2)*T$43+1,7))</f>
        <v>1.5238E-2</v>
      </c>
      <c r="U50" s="14">
        <f>IF($A50="","",INDEX(SPI!$B$1:$I$931,$A50+(3*$B$1+2)*T$43+1,8))</f>
        <v>-2.917E-5</v>
      </c>
      <c r="V50" s="14">
        <f>IF($A50="","",INDEX(SPI!$B$1:$I$931,$A50+(3*$B$1+2)*V$43+1,7))</f>
        <v>4.4901999999999998E-6</v>
      </c>
      <c r="W50" s="14">
        <f>IF($A50="","",INDEX(SPI!$B$1:$I$931,$A50+(3*$B$1+2)*V$43+1,8))</f>
        <v>-4.8000000000000001E-4</v>
      </c>
      <c r="X50" s="14">
        <f>IF($A50="","",INDEX(SPI!$B$1:$I$931,$A50+(3*$B$1+2)*X$43+1,7))</f>
        <v>-2.1499999999999998E-2</v>
      </c>
      <c r="Y50" s="14">
        <f>IF($A50="","",INDEX(SPI!$B$1:$I$931,$A50+(3*$B$1+2)*X$43+1,8))</f>
        <v>-2.519E-4</v>
      </c>
      <c r="Z50" s="14">
        <f>IF($A50="","",INDEX(SPI!$B$1:$I$931,$A50+(3*$B$1+2)*Z$43+1,7))</f>
        <v>2.5688999999999998E-3</v>
      </c>
      <c r="AA50" s="14">
        <f>IF($A50="","",INDEX(SPI!$B$1:$I$931,$A50+(3*$B$1+2)*Z$43+1,8))</f>
        <v>3.2913999999999997E-5</v>
      </c>
      <c r="AB50" s="14">
        <f>IF($A50="","",INDEX(SPI!$B$1:$I$931,$A50+(3*$B$1+2)*AB$43+1,7))</f>
        <v>5.7048E-5</v>
      </c>
      <c r="AC50" s="14">
        <f>IF($A50="","",INDEX(SPI!$B$1:$I$931,$A50+(3*$B$1+2)*AB$43+1,8))</f>
        <v>-1.8519999999999999E-3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-2.2040000000000001E-2</v>
      </c>
      <c r="E51" s="14">
        <f>IF($A51="","",INDEX(SPI!$B$1:$I$931,$A51+(3*$B$1+2)*D$43+1,8))</f>
        <v>11.262</v>
      </c>
      <c r="F51" s="14">
        <f>IF($A51="","",INDEX(SPI!$B$1:$I$931,$A51+(3*$B$1+2)*F$43+1,7))</f>
        <v>-2.6960000000000002</v>
      </c>
      <c r="G51" s="14">
        <f>IF($A51="","",INDEX(SPI!$B$1:$I$931,$A51+(3*$B$1+2)*F$43+1,8))</f>
        <v>-9.3889999999999998E-3</v>
      </c>
      <c r="H51" s="14">
        <f>IF($A51="","",INDEX(SPI!$B$1:$I$931,$A51+(3*$B$1+2)*H$43+1,7))</f>
        <v>2.3818000000000001</v>
      </c>
      <c r="I51" s="14">
        <f>IF($A51="","",INDEX(SPI!$B$1:$I$931,$A51+(3*$B$1+2)*H$43+1,8))</f>
        <v>-0.1109</v>
      </c>
      <c r="J51" s="14">
        <f>IF($A51="","",INDEX(SPI!$B$1:$I$931,$A51+(3*$B$1+2)*J$43+1,7))</f>
        <v>-8.2450000000000004E-4</v>
      </c>
      <c r="K51" s="14">
        <f>IF($A51="","",INDEX(SPI!$B$1:$I$931,$A51+(3*$B$1+2)*J$43+1,8))</f>
        <v>0.43175000000000002</v>
      </c>
      <c r="L51" s="14">
        <f>IF($A51="","",INDEX(SPI!$B$1:$I$931,$A51+(3*$B$1+2)*L$43+1,7))</f>
        <v>-9.7170000000000006E-2</v>
      </c>
      <c r="M51" s="14">
        <f>IF($A51="","",INDEX(SPI!$B$1:$I$931,$A51+(3*$B$1+2)*L$43+1,8))</f>
        <v>-5.0830000000000005E-4</v>
      </c>
      <c r="N51" s="14">
        <f>IF($A51="","",INDEX(SPI!$B$1:$I$931,$A51+(3*$B$1+2)*N$43+1,7))</f>
        <v>0.11849</v>
      </c>
      <c r="O51" s="14">
        <f>IF($A51="","",INDEX(SPI!$B$1:$I$931,$A51+(3*$B$1+2)*N$43+1,8))</f>
        <v>-3.7559999999999998E-3</v>
      </c>
      <c r="P51" s="14">
        <f>IF($A51="","",INDEX(SPI!$B$1:$I$931,$A51+(3*$B$1+2)*P$43+1,7))</f>
        <v>6.3701000000000003E-4</v>
      </c>
      <c r="Q51" s="14">
        <f>IF($A51="","",INDEX(SPI!$B$1:$I$931,$A51+(3*$B$1+2)*P$43+1,8))</f>
        <v>-0.18890000000000001</v>
      </c>
      <c r="R51" s="14">
        <f>IF($A51="","",INDEX(SPI!$B$1:$I$931,$A51+(3*$B$1+2)*R$43+1,7))</f>
        <v>7.3645000000000002E-2</v>
      </c>
      <c r="S51" s="14">
        <f>IF($A51="","",INDEX(SPI!$B$1:$I$931,$A51+(3*$B$1+2)*R$43+1,8))</f>
        <v>3.569E-4</v>
      </c>
      <c r="T51" s="14">
        <f>IF($A51="","",INDEX(SPI!$B$1:$I$931,$A51+(3*$B$1+2)*T$43+1,7))</f>
        <v>-6.7570000000000005E-2</v>
      </c>
      <c r="U51" s="14">
        <f>IF($A51="","",INDEX(SPI!$B$1:$I$931,$A51+(3*$B$1+2)*T$43+1,8))</f>
        <v>1.2936999999999999E-4</v>
      </c>
      <c r="V51" s="14">
        <f>IF($A51="","",INDEX(SPI!$B$1:$I$931,$A51+(3*$B$1+2)*V$43+1,7))</f>
        <v>2.2701000000000001E-4</v>
      </c>
      <c r="W51" s="14">
        <f>IF($A51="","",INDEX(SPI!$B$1:$I$931,$A51+(3*$B$1+2)*V$43+1,8))</f>
        <v>-2.427E-2</v>
      </c>
      <c r="X51" s="14">
        <f>IF($A51="","",INDEX(SPI!$B$1:$I$931,$A51+(3*$B$1+2)*X$43+1,7))</f>
        <v>8.9239999999999996E-3</v>
      </c>
      <c r="Y51" s="14">
        <f>IF($A51="","",INDEX(SPI!$B$1:$I$931,$A51+(3*$B$1+2)*X$43+1,8))</f>
        <v>1.0454999999999999E-4</v>
      </c>
      <c r="Z51" s="14">
        <f>IF($A51="","",INDEX(SPI!$B$1:$I$931,$A51+(3*$B$1+2)*Z$43+1,7))</f>
        <v>-1.0670000000000001E-2</v>
      </c>
      <c r="AA51" s="14">
        <f>IF($A51="","",INDEX(SPI!$B$1:$I$931,$A51+(3*$B$1+2)*Z$43+1,8))</f>
        <v>-1.3669999999999999E-4</v>
      </c>
      <c r="AB51" s="14">
        <f>IF($A51="","",INDEX(SPI!$B$1:$I$931,$A51+(3*$B$1+2)*AB$43+1,7))</f>
        <v>-1.273E-3</v>
      </c>
      <c r="AC51" s="14">
        <f>IF($A51="","",INDEX(SPI!$B$1:$I$931,$A51+(3*$B$1+2)*AB$43+1,8))</f>
        <v>4.1335999999999998E-2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2.6109E-5</v>
      </c>
      <c r="E52" s="15">
        <f>IF($A52="","",INDEX(SPI!$B$1:$I$931,$A52+(3*$B$1+2)*D$43+1,8))</f>
        <v>-1.3339999999999999E-2</v>
      </c>
      <c r="F52" s="15">
        <f>IF($A52="","",INDEX(SPI!$B$1:$I$931,$A52+(3*$B$1+2)*F$43+1,7))</f>
        <v>0.21095</v>
      </c>
      <c r="G52" s="15">
        <f>IF($A52="","",INDEX(SPI!$B$1:$I$931,$A52+(3*$B$1+2)*F$43+1,8))</f>
        <v>7.3457999999999998E-4</v>
      </c>
      <c r="H52" s="15">
        <f>IF($A52="","",INDEX(SPI!$B$1:$I$931,$A52+(3*$B$1+2)*H$43+1,7))</f>
        <v>-0.18509999999999999</v>
      </c>
      <c r="I52" s="15">
        <f>IF($A52="","",INDEX(SPI!$B$1:$I$931,$A52+(3*$B$1+2)*H$43+1,8))</f>
        <v>8.6174000000000008E-3</v>
      </c>
      <c r="J52" s="15">
        <f>IF($A52="","",INDEX(SPI!$B$1:$I$931,$A52+(3*$B$1+2)*J$43+1,7))</f>
        <v>3.1556000000000001E-8</v>
      </c>
      <c r="K52" s="15">
        <f>IF($A52="","",INDEX(SPI!$B$1:$I$931,$A52+(3*$B$1+2)*J$43+1,8))</f>
        <v>-1.6520000000000001E-5</v>
      </c>
      <c r="L52" s="15">
        <f>IF($A52="","",INDEX(SPI!$B$1:$I$931,$A52+(3*$B$1+2)*L$43+1,7))</f>
        <v>7.7025000000000001E-3</v>
      </c>
      <c r="M52" s="15">
        <f>IF($A52="","",INDEX(SPI!$B$1:$I$931,$A52+(3*$B$1+2)*L$43+1,8))</f>
        <v>4.0293999999999997E-5</v>
      </c>
      <c r="N52" s="15">
        <f>IF($A52="","",INDEX(SPI!$B$1:$I$931,$A52+(3*$B$1+2)*N$43+1,7))</f>
        <v>-9.2809999999999993E-3</v>
      </c>
      <c r="O52" s="15">
        <f>IF($A52="","",INDEX(SPI!$B$1:$I$931,$A52+(3*$B$1+2)*N$43+1,8))</f>
        <v>2.9419E-4</v>
      </c>
      <c r="P52" s="15">
        <f>IF($A52="","",INDEX(SPI!$B$1:$I$931,$A52+(3*$B$1+2)*P$43+1,7))</f>
        <v>-7.3079999999999995E-7</v>
      </c>
      <c r="Q52" s="15">
        <f>IF($A52="","",INDEX(SPI!$B$1:$I$931,$A52+(3*$B$1+2)*P$43+1,8))</f>
        <v>2.1671E-4</v>
      </c>
      <c r="R52" s="15">
        <f>IF($A52="","",INDEX(SPI!$B$1:$I$931,$A52+(3*$B$1+2)*R$43+1,7))</f>
        <v>-5.744E-3</v>
      </c>
      <c r="S52" s="15">
        <f>IF($A52="","",INDEX(SPI!$B$1:$I$931,$A52+(3*$B$1+2)*R$43+1,8))</f>
        <v>-2.7840000000000001E-5</v>
      </c>
      <c r="T52" s="15">
        <f>IF($A52="","",INDEX(SPI!$B$1:$I$931,$A52+(3*$B$1+2)*T$43+1,7))</f>
        <v>5.2354999999999997E-3</v>
      </c>
      <c r="U52" s="15">
        <f>IF($A52="","",INDEX(SPI!$B$1:$I$931,$A52+(3*$B$1+2)*T$43+1,8))</f>
        <v>-1.0020000000000001E-5</v>
      </c>
      <c r="V52" s="15">
        <f>IF($A52="","",INDEX(SPI!$B$1:$I$931,$A52+(3*$B$1+2)*V$43+1,7))</f>
        <v>9.2137E-7</v>
      </c>
      <c r="W52" s="15">
        <f>IF($A52="","",INDEX(SPI!$B$1:$I$931,$A52+(3*$B$1+2)*V$43+1,8))</f>
        <v>-9.8490000000000001E-5</v>
      </c>
      <c r="X52" s="15">
        <f>IF($A52="","",INDEX(SPI!$B$1:$I$931,$A52+(3*$B$1+2)*X$43+1,7))</f>
        <v>-7.3879999999999996E-4</v>
      </c>
      <c r="Y52" s="15">
        <f>IF($A52="","",INDEX(SPI!$B$1:$I$931,$A52+(3*$B$1+2)*X$43+1,8))</f>
        <v>-8.6549999999999993E-6</v>
      </c>
      <c r="Z52" s="15">
        <f>IF($A52="","",INDEX(SPI!$B$1:$I$931,$A52+(3*$B$1+2)*Z$43+1,7))</f>
        <v>8.7047999999999997E-4</v>
      </c>
      <c r="AA52" s="15">
        <f>IF($A52="","",INDEX(SPI!$B$1:$I$931,$A52+(3*$B$1+2)*Z$43+1,8))</f>
        <v>1.1153E-5</v>
      </c>
      <c r="AB52" s="15">
        <f>IF($A52="","",INDEX(SPI!$B$1:$I$931,$A52+(3*$B$1+2)*AB$43+1,7))</f>
        <v>4.5844999999999999E-6</v>
      </c>
      <c r="AC52" s="15">
        <f>IF($A52="","",INDEX(SPI!$B$1:$I$931,$A52+(3*$B$1+2)*AB$43+1,8))</f>
        <v>-1.4880000000000001E-4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1.7363E-4</v>
      </c>
      <c r="E53" s="14">
        <f>IF($A53="","",INDEX(SPI!$B$1:$I$931,$A53+(3*$B$1+2)*D$43+1,8))</f>
        <v>-8.8730000000000003E-2</v>
      </c>
      <c r="F53" s="14">
        <f>IF($A53="","",INDEX(SPI!$B$1:$I$931,$A53+(3*$B$1+2)*F$43+1,7))</f>
        <v>8.1534999999999993</v>
      </c>
      <c r="G53" s="14">
        <f>IF($A53="","",INDEX(SPI!$B$1:$I$931,$A53+(3*$B$1+2)*F$43+1,8))</f>
        <v>2.8392000000000001E-2</v>
      </c>
      <c r="H53" s="14">
        <f>IF($A53="","",INDEX(SPI!$B$1:$I$931,$A53+(3*$B$1+2)*H$43+1,7))</f>
        <v>-0.60919999999999996</v>
      </c>
      <c r="I53" s="14">
        <f>IF($A53="","",INDEX(SPI!$B$1:$I$931,$A53+(3*$B$1+2)*H$43+1,8))</f>
        <v>2.8358999999999999E-2</v>
      </c>
      <c r="J53" s="14">
        <f>IF($A53="","",INDEX(SPI!$B$1:$I$931,$A53+(3*$B$1+2)*J$43+1,7))</f>
        <v>9.0518000000000003E-6</v>
      </c>
      <c r="K53" s="14">
        <f>IF($A53="","",INDEX(SPI!$B$1:$I$931,$A53+(3*$B$1+2)*J$43+1,8))</f>
        <v>-4.7400000000000003E-3</v>
      </c>
      <c r="L53" s="14">
        <f>IF($A53="","",INDEX(SPI!$B$1:$I$931,$A53+(3*$B$1+2)*L$43+1,7))</f>
        <v>0.67032000000000003</v>
      </c>
      <c r="M53" s="14">
        <f>IF($A53="","",INDEX(SPI!$B$1:$I$931,$A53+(3*$B$1+2)*L$43+1,8))</f>
        <v>3.5065999999999999E-3</v>
      </c>
      <c r="N53" s="14">
        <f>IF($A53="","",INDEX(SPI!$B$1:$I$931,$A53+(3*$B$1+2)*N$43+1,7))</f>
        <v>-5.6279999999999997E-2</v>
      </c>
      <c r="O53" s="14">
        <f>IF($A53="","",INDEX(SPI!$B$1:$I$931,$A53+(3*$B$1+2)*N$43+1,8))</f>
        <v>1.7841000000000001E-3</v>
      </c>
      <c r="P53" s="14">
        <f>IF($A53="","",INDEX(SPI!$B$1:$I$931,$A53+(3*$B$1+2)*P$43+1,7))</f>
        <v>-4.6330000000000004E-6</v>
      </c>
      <c r="Q53" s="14">
        <f>IF($A53="","",INDEX(SPI!$B$1:$I$931,$A53+(3*$B$1+2)*P$43+1,8))</f>
        <v>1.3738999999999999E-3</v>
      </c>
      <c r="R53" s="14">
        <f>IF($A53="","",INDEX(SPI!$B$1:$I$931,$A53+(3*$B$1+2)*R$43+1,7))</f>
        <v>-6.3190000000000002E-4</v>
      </c>
      <c r="S53" s="14">
        <f>IF($A53="","",INDEX(SPI!$B$1:$I$931,$A53+(3*$B$1+2)*R$43+1,8))</f>
        <v>-3.0620000000000001E-6</v>
      </c>
      <c r="T53" s="14">
        <f>IF($A53="","",INDEX(SPI!$B$1:$I$931,$A53+(3*$B$1+2)*T$43+1,7))</f>
        <v>-1.0039999999999999E-3</v>
      </c>
      <c r="U53" s="14">
        <f>IF($A53="","",INDEX(SPI!$B$1:$I$931,$A53+(3*$B$1+2)*T$43+1,8))</f>
        <v>1.9222999999999998E-6</v>
      </c>
      <c r="V53" s="14">
        <f>IF($A53="","",INDEX(SPI!$B$1:$I$931,$A53+(3*$B$1+2)*V$43+1,7))</f>
        <v>-1.2619999999999999E-5</v>
      </c>
      <c r="W53" s="14">
        <f>IF($A53="","",INDEX(SPI!$B$1:$I$931,$A53+(3*$B$1+2)*V$43+1,8))</f>
        <v>1.3493999999999999E-3</v>
      </c>
      <c r="X53" s="14">
        <f>IF($A53="","",INDEX(SPI!$B$1:$I$931,$A53+(3*$B$1+2)*X$43+1,7))</f>
        <v>-6.173E-2</v>
      </c>
      <c r="Y53" s="14">
        <f>IF($A53="","",INDEX(SPI!$B$1:$I$931,$A53+(3*$B$1+2)*X$43+1,8))</f>
        <v>-7.2329999999999996E-4</v>
      </c>
      <c r="Z53" s="14">
        <f>IF($A53="","",INDEX(SPI!$B$1:$I$931,$A53+(3*$B$1+2)*Z$43+1,7))</f>
        <v>4.4088E-3</v>
      </c>
      <c r="AA53" s="14">
        <f>IF($A53="","",INDEX(SPI!$B$1:$I$931,$A53+(3*$B$1+2)*Z$43+1,8))</f>
        <v>5.6487000000000003E-5</v>
      </c>
      <c r="AB53" s="14">
        <f>IF($A53="","",INDEX(SPI!$B$1:$I$931,$A53+(3*$B$1+2)*AB$43+1,7))</f>
        <v>-2.376E-5</v>
      </c>
      <c r="AC53" s="14">
        <f>IF($A53="","",INDEX(SPI!$B$1:$I$931,$A53+(3*$B$1+2)*AB$43+1,8))</f>
        <v>7.7136999999999996E-4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-1.619E-2</v>
      </c>
      <c r="E54" s="14">
        <f>IF($A54="","",INDEX(SPI!$B$1:$I$931,$A54+(3*$B$1+2)*D$43+1,8))</f>
        <v>8.2749000000000006</v>
      </c>
      <c r="F54" s="14">
        <f>IF($A54="","",INDEX(SPI!$B$1:$I$931,$A54+(3*$B$1+2)*F$43+1,7))</f>
        <v>-2.069</v>
      </c>
      <c r="G54" s="14">
        <f>IF($A54="","",INDEX(SPI!$B$1:$I$931,$A54+(3*$B$1+2)*F$43+1,8))</f>
        <v>-7.2059999999999997E-3</v>
      </c>
      <c r="H54" s="14">
        <f>IF($A54="","",INDEX(SPI!$B$1:$I$931,$A54+(3*$B$1+2)*H$43+1,7))</f>
        <v>1.7603</v>
      </c>
      <c r="I54" s="14">
        <f>IF($A54="","",INDEX(SPI!$B$1:$I$931,$A54+(3*$B$1+2)*H$43+1,8))</f>
        <v>-8.1939999999999999E-2</v>
      </c>
      <c r="J54" s="14">
        <f>IF($A54="","",INDEX(SPI!$B$1:$I$931,$A54+(3*$B$1+2)*J$43+1,7))</f>
        <v>-1.4909999999999999E-3</v>
      </c>
      <c r="K54" s="14">
        <f>IF($A54="","",INDEX(SPI!$B$1:$I$931,$A54+(3*$B$1+2)*J$43+1,8))</f>
        <v>0.78080000000000005</v>
      </c>
      <c r="L54" s="14">
        <f>IF($A54="","",INDEX(SPI!$B$1:$I$931,$A54+(3*$B$1+2)*L$43+1,7))</f>
        <v>-0.2165</v>
      </c>
      <c r="M54" s="14">
        <f>IF($A54="","",INDEX(SPI!$B$1:$I$931,$A54+(3*$B$1+2)*L$43+1,8))</f>
        <v>-1.132E-3</v>
      </c>
      <c r="N54" s="14">
        <f>IF($A54="","",INDEX(SPI!$B$1:$I$931,$A54+(3*$B$1+2)*N$43+1,7))</f>
        <v>0.21421999999999999</v>
      </c>
      <c r="O54" s="14">
        <f>IF($A54="","",INDEX(SPI!$B$1:$I$931,$A54+(3*$B$1+2)*N$43+1,8))</f>
        <v>-6.79E-3</v>
      </c>
      <c r="P54" s="14">
        <f>IF($A54="","",INDEX(SPI!$B$1:$I$931,$A54+(3*$B$1+2)*P$43+1,7))</f>
        <v>-2.8600000000000001E-5</v>
      </c>
      <c r="Q54" s="14">
        <f>IF($A54="","",INDEX(SPI!$B$1:$I$931,$A54+(3*$B$1+2)*P$43+1,8))</f>
        <v>8.4808999999999996E-3</v>
      </c>
      <c r="R54" s="14">
        <f>IF($A54="","",INDEX(SPI!$B$1:$I$931,$A54+(3*$B$1+2)*R$43+1,7))</f>
        <v>2.3092999999999998E-3</v>
      </c>
      <c r="S54" s="14">
        <f>IF($A54="","",INDEX(SPI!$B$1:$I$931,$A54+(3*$B$1+2)*R$43+1,8))</f>
        <v>1.1191E-5</v>
      </c>
      <c r="T54" s="14">
        <f>IF($A54="","",INDEX(SPI!$B$1:$I$931,$A54+(3*$B$1+2)*T$43+1,7))</f>
        <v>4.5589999999999997E-3</v>
      </c>
      <c r="U54" s="14">
        <f>IF($A54="","",INDEX(SPI!$B$1:$I$931,$A54+(3*$B$1+2)*T$43+1,8))</f>
        <v>-8.7280000000000001E-6</v>
      </c>
      <c r="V54" s="14">
        <f>IF($A54="","",INDEX(SPI!$B$1:$I$931,$A54+(3*$B$1+2)*V$43+1,7))</f>
        <v>6.3906E-4</v>
      </c>
      <c r="W54" s="14">
        <f>IF($A54="","",INDEX(SPI!$B$1:$I$931,$A54+(3*$B$1+2)*V$43+1,8))</f>
        <v>-6.8309999999999996E-2</v>
      </c>
      <c r="X54" s="14">
        <f>IF($A54="","",INDEX(SPI!$B$1:$I$931,$A54+(3*$B$1+2)*X$43+1,7))</f>
        <v>2.5478000000000001E-2</v>
      </c>
      <c r="Y54" s="14">
        <f>IF($A54="","",INDEX(SPI!$B$1:$I$931,$A54+(3*$B$1+2)*X$43+1,8))</f>
        <v>2.9849999999999999E-4</v>
      </c>
      <c r="Z54" s="14">
        <f>IF($A54="","",INDEX(SPI!$B$1:$I$931,$A54+(3*$B$1+2)*Z$43+1,7))</f>
        <v>-2.5020000000000001E-2</v>
      </c>
      <c r="AA54" s="14">
        <f>IF($A54="","",INDEX(SPI!$B$1:$I$931,$A54+(3*$B$1+2)*Z$43+1,8))</f>
        <v>-3.2049999999999998E-4</v>
      </c>
      <c r="AB54" s="14">
        <f>IF($A54="","",INDEX(SPI!$B$1:$I$931,$A54+(3*$B$1+2)*AB$43+1,7))</f>
        <v>9.2794000000000004E-4</v>
      </c>
      <c r="AC54" s="14">
        <f>IF($A54="","",INDEX(SPI!$B$1:$I$931,$A54+(3*$B$1+2)*AB$43+1,8))</f>
        <v>-3.0120000000000001E-2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2.3153E-5</v>
      </c>
      <c r="E55" s="15">
        <f>IF($A55="","",INDEX(SPI!$B$1:$I$931,$A55+(3*$B$1+2)*D$43+1,8))</f>
        <v>-1.183E-2</v>
      </c>
      <c r="F55" s="15">
        <f>IF($A55="","",INDEX(SPI!$B$1:$I$931,$A55+(3*$B$1+2)*F$43+1,7))</f>
        <v>0.16142999999999999</v>
      </c>
      <c r="G55" s="15">
        <f>IF($A55="","",INDEX(SPI!$B$1:$I$931,$A55+(3*$B$1+2)*F$43+1,8))</f>
        <v>5.6212999999999999E-4</v>
      </c>
      <c r="H55" s="15">
        <f>IF($A55="","",INDEX(SPI!$B$1:$I$931,$A55+(3*$B$1+2)*H$43+1,7))</f>
        <v>-0.13650000000000001</v>
      </c>
      <c r="I55" s="15">
        <f>IF($A55="","",INDEX(SPI!$B$1:$I$931,$A55+(3*$B$1+2)*H$43+1,8))</f>
        <v>6.3536E-3</v>
      </c>
      <c r="J55" s="15">
        <f>IF($A55="","",INDEX(SPI!$B$1:$I$931,$A55+(3*$B$1+2)*J$43+1,7))</f>
        <v>1.0744E-6</v>
      </c>
      <c r="K55" s="15">
        <f>IF($A55="","",INDEX(SPI!$B$1:$I$931,$A55+(3*$B$1+2)*J$43+1,8))</f>
        <v>-5.6260000000000001E-4</v>
      </c>
      <c r="L55" s="15">
        <f>IF($A55="","",INDEX(SPI!$B$1:$I$931,$A55+(3*$B$1+2)*L$43+1,7))</f>
        <v>1.6971E-2</v>
      </c>
      <c r="M55" s="15">
        <f>IF($A55="","",INDEX(SPI!$B$1:$I$931,$A55+(3*$B$1+2)*L$43+1,8))</f>
        <v>8.8781000000000003E-5</v>
      </c>
      <c r="N55" s="15">
        <f>IF($A55="","",INDEX(SPI!$B$1:$I$931,$A55+(3*$B$1+2)*N$43+1,7))</f>
        <v>-1.668E-2</v>
      </c>
      <c r="O55" s="15">
        <f>IF($A55="","",INDEX(SPI!$B$1:$I$931,$A55+(3*$B$1+2)*N$43+1,8))</f>
        <v>5.2866000000000002E-4</v>
      </c>
      <c r="P55" s="15">
        <f>IF($A55="","",INDEX(SPI!$B$1:$I$931,$A55+(3*$B$1+2)*P$43+1,7))</f>
        <v>-6.9630000000000001E-7</v>
      </c>
      <c r="Q55" s="15">
        <f>IF($A55="","",INDEX(SPI!$B$1:$I$931,$A55+(3*$B$1+2)*P$43+1,8))</f>
        <v>2.0649000000000001E-4</v>
      </c>
      <c r="R55" s="15">
        <f>IF($A55="","",INDEX(SPI!$B$1:$I$931,$A55+(3*$B$1+2)*R$43+1,7))</f>
        <v>-1.195E-4</v>
      </c>
      <c r="S55" s="15">
        <f>IF($A55="","",INDEX(SPI!$B$1:$I$931,$A55+(3*$B$1+2)*R$43+1,8))</f>
        <v>-5.7899999999999998E-7</v>
      </c>
      <c r="T55" s="15">
        <f>IF($A55="","",INDEX(SPI!$B$1:$I$931,$A55+(3*$B$1+2)*T$43+1,7))</f>
        <v>-4.1110000000000002E-4</v>
      </c>
      <c r="U55" s="15">
        <f>IF($A55="","",INDEX(SPI!$B$1:$I$931,$A55+(3*$B$1+2)*T$43+1,8))</f>
        <v>7.8696E-7</v>
      </c>
      <c r="V55" s="15">
        <f>IF($A55="","",INDEX(SPI!$B$1:$I$931,$A55+(3*$B$1+2)*V$43+1,7))</f>
        <v>-1.305E-6</v>
      </c>
      <c r="W55" s="15">
        <f>IF($A55="","",INDEX(SPI!$B$1:$I$931,$A55+(3*$B$1+2)*V$43+1,8))</f>
        <v>1.3946E-4</v>
      </c>
      <c r="X55" s="15">
        <f>IF($A55="","",INDEX(SPI!$B$1:$I$931,$A55+(3*$B$1+2)*X$43+1,7))</f>
        <v>-2.003E-3</v>
      </c>
      <c r="Y55" s="15">
        <f>IF($A55="","",INDEX(SPI!$B$1:$I$931,$A55+(3*$B$1+2)*X$43+1,8))</f>
        <v>-2.3459999999999999E-5</v>
      </c>
      <c r="Z55" s="15">
        <f>IF($A55="","",INDEX(SPI!$B$1:$I$931,$A55+(3*$B$1+2)*Z$43+1,7))</f>
        <v>1.9246999999999999E-3</v>
      </c>
      <c r="AA55" s="15">
        <f>IF($A55="","",INDEX(SPI!$B$1:$I$931,$A55+(3*$B$1+2)*Z$43+1,8))</f>
        <v>2.4660000000000001E-5</v>
      </c>
      <c r="AB55" s="15">
        <f>IF($A55="","",INDEX(SPI!$B$1:$I$931,$A55+(3*$B$1+2)*AB$43+1,7))</f>
        <v>8.5591000000000002E-8</v>
      </c>
      <c r="AC55" s="15">
        <f>IF($A55="","",INDEX(SPI!$B$1:$I$931,$A55+(3*$B$1+2)*AB$43+1,8))</f>
        <v>-2.7779999999999999E-6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1.3391E-4</v>
      </c>
      <c r="E56" s="14">
        <f>IF($A56="","",INDEX(SPI!$B$1:$I$931,$A56+(3*$B$1+2)*D$43+1,8))</f>
        <v>-6.8440000000000001E-2</v>
      </c>
      <c r="F56" s="14">
        <f>IF($A56="","",INDEX(SPI!$B$1:$I$931,$A56+(3*$B$1+2)*F$43+1,7))</f>
        <v>5.1355000000000004</v>
      </c>
      <c r="G56" s="14">
        <f>IF($A56="","",INDEX(SPI!$B$1:$I$931,$A56+(3*$B$1+2)*F$43+1,8))</f>
        <v>1.7883E-2</v>
      </c>
      <c r="H56" s="14">
        <f>IF($A56="","",INDEX(SPI!$B$1:$I$931,$A56+(3*$B$1+2)*H$43+1,7))</f>
        <v>-0.38440000000000002</v>
      </c>
      <c r="I56" s="14">
        <f>IF($A56="","",INDEX(SPI!$B$1:$I$931,$A56+(3*$B$1+2)*H$43+1,8))</f>
        <v>1.7892999999999999E-2</v>
      </c>
      <c r="J56" s="14">
        <f>IF($A56="","",INDEX(SPI!$B$1:$I$931,$A56+(3*$B$1+2)*J$43+1,7))</f>
        <v>1.2476999999999999E-5</v>
      </c>
      <c r="K56" s="14">
        <f>IF($A56="","",INDEX(SPI!$B$1:$I$931,$A56+(3*$B$1+2)*J$43+1,8))</f>
        <v>-6.5329999999999997E-3</v>
      </c>
      <c r="L56" s="14">
        <f>IF($A56="","",INDEX(SPI!$B$1:$I$931,$A56+(3*$B$1+2)*L$43+1,7))</f>
        <v>0.62924999999999998</v>
      </c>
      <c r="M56" s="14">
        <f>IF($A56="","",INDEX(SPI!$B$1:$I$931,$A56+(3*$B$1+2)*L$43+1,8))</f>
        <v>3.2918000000000001E-3</v>
      </c>
      <c r="N56" s="14">
        <f>IF($A56="","",INDEX(SPI!$B$1:$I$931,$A56+(3*$B$1+2)*N$43+1,7))</f>
        <v>-5.2949999999999997E-2</v>
      </c>
      <c r="O56" s="14">
        <f>IF($A56="","",INDEX(SPI!$B$1:$I$931,$A56+(3*$B$1+2)*N$43+1,8))</f>
        <v>1.6784E-3</v>
      </c>
      <c r="P56" s="14">
        <f>IF($A56="","",INDEX(SPI!$B$1:$I$931,$A56+(3*$B$1+2)*P$43+1,7))</f>
        <v>2.0696999999999999E-6</v>
      </c>
      <c r="Q56" s="14">
        <f>IF($A56="","",INDEX(SPI!$B$1:$I$931,$A56+(3*$B$1+2)*P$43+1,8))</f>
        <v>-6.1379999999999996E-4</v>
      </c>
      <c r="R56" s="14">
        <f>IF($A56="","",INDEX(SPI!$B$1:$I$931,$A56+(3*$B$1+2)*R$43+1,7))</f>
        <v>0.17279</v>
      </c>
      <c r="S56" s="14">
        <f>IF($A56="","",INDEX(SPI!$B$1:$I$931,$A56+(3*$B$1+2)*R$43+1,8))</f>
        <v>8.3735999999999999E-4</v>
      </c>
      <c r="T56" s="14">
        <f>IF($A56="","",INDEX(SPI!$B$1:$I$931,$A56+(3*$B$1+2)*T$43+1,7))</f>
        <v>-1.495E-2</v>
      </c>
      <c r="U56" s="14">
        <f>IF($A56="","",INDEX(SPI!$B$1:$I$931,$A56+(3*$B$1+2)*T$43+1,8))</f>
        <v>2.8614000000000001E-5</v>
      </c>
      <c r="V56" s="14">
        <f>IF($A56="","",INDEX(SPI!$B$1:$I$931,$A56+(3*$B$1+2)*V$43+1,7))</f>
        <v>-4.5839999999999996E-6</v>
      </c>
      <c r="W56" s="14">
        <f>IF($A56="","",INDEX(SPI!$B$1:$I$931,$A56+(3*$B$1+2)*V$43+1,8))</f>
        <v>4.8997000000000005E-4</v>
      </c>
      <c r="X56" s="14">
        <f>IF($A56="","",INDEX(SPI!$B$1:$I$931,$A56+(3*$B$1+2)*X$43+1,7))</f>
        <v>3.2779999999999997E-2</v>
      </c>
      <c r="Y56" s="14">
        <f>IF($A56="","",INDEX(SPI!$B$1:$I$931,$A56+(3*$B$1+2)*X$43+1,8))</f>
        <v>3.8404999999999998E-4</v>
      </c>
      <c r="Z56" s="14">
        <f>IF($A56="","",INDEX(SPI!$B$1:$I$931,$A56+(3*$B$1+2)*Z$43+1,7))</f>
        <v>-3.8969999999999999E-3</v>
      </c>
      <c r="AA56" s="14">
        <f>IF($A56="","",INDEX(SPI!$B$1:$I$931,$A56+(3*$B$1+2)*Z$43+1,8))</f>
        <v>-4.9929999999999998E-5</v>
      </c>
      <c r="AB56" s="14">
        <f>IF($A56="","",INDEX(SPI!$B$1:$I$931,$A56+(3*$B$1+2)*AB$43+1,7))</f>
        <v>-3.0910000000000001E-5</v>
      </c>
      <c r="AC56" s="14">
        <f>IF($A56="","",INDEX(SPI!$B$1:$I$931,$A56+(3*$B$1+2)*AB$43+1,8))</f>
        <v>1.0032000000000001E-3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-1.0019999999999999E-2</v>
      </c>
      <c r="E57" s="14">
        <f>IF($A57="","",INDEX(SPI!$B$1:$I$931,$A57+(3*$B$1+2)*D$43+1,8))</f>
        <v>5.1212</v>
      </c>
      <c r="F57" s="14">
        <f>IF($A57="","",INDEX(SPI!$B$1:$I$931,$A57+(3*$B$1+2)*F$43+1,7))</f>
        <v>-1.3440000000000001</v>
      </c>
      <c r="G57" s="14">
        <f>IF($A57="","",INDEX(SPI!$B$1:$I$931,$A57+(3*$B$1+2)*F$43+1,8))</f>
        <v>-4.679E-3</v>
      </c>
      <c r="H57" s="14">
        <f>IF($A57="","",INDEX(SPI!$B$1:$I$931,$A57+(3*$B$1+2)*H$43+1,7))</f>
        <v>1.0979000000000001</v>
      </c>
      <c r="I57" s="14">
        <f>IF($A57="","",INDEX(SPI!$B$1:$I$931,$A57+(3*$B$1+2)*H$43+1,8))</f>
        <v>-5.1110000000000003E-2</v>
      </c>
      <c r="J57" s="14">
        <f>IF($A57="","",INDEX(SPI!$B$1:$I$931,$A57+(3*$B$1+2)*J$43+1,7))</f>
        <v>-1.3680000000000001E-3</v>
      </c>
      <c r="K57" s="14">
        <f>IF($A57="","",INDEX(SPI!$B$1:$I$931,$A57+(3*$B$1+2)*J$43+1,8))</f>
        <v>0.71621000000000001</v>
      </c>
      <c r="L57" s="14">
        <f>IF($A57="","",INDEX(SPI!$B$1:$I$931,$A57+(3*$B$1+2)*L$43+1,7))</f>
        <v>-0.21110000000000001</v>
      </c>
      <c r="M57" s="14">
        <f>IF($A57="","",INDEX(SPI!$B$1:$I$931,$A57+(3*$B$1+2)*L$43+1,8))</f>
        <v>-1.1039999999999999E-3</v>
      </c>
      <c r="N57" s="14">
        <f>IF($A57="","",INDEX(SPI!$B$1:$I$931,$A57+(3*$B$1+2)*N$43+1,7))</f>
        <v>0.19628000000000001</v>
      </c>
      <c r="O57" s="14">
        <f>IF($A57="","",INDEX(SPI!$B$1:$I$931,$A57+(3*$B$1+2)*N$43+1,8))</f>
        <v>-6.2220000000000001E-3</v>
      </c>
      <c r="P57" s="14">
        <f>IF($A57="","",INDEX(SPI!$B$1:$I$931,$A57+(3*$B$1+2)*P$43+1,7))</f>
        <v>-6.1629999999999996E-4</v>
      </c>
      <c r="Q57" s="14">
        <f>IF($A57="","",INDEX(SPI!$B$1:$I$931,$A57+(3*$B$1+2)*P$43+1,8))</f>
        <v>0.18278</v>
      </c>
      <c r="R57" s="14">
        <f>IF($A57="","",INDEX(SPI!$B$1:$I$931,$A57+(3*$B$1+2)*R$43+1,7))</f>
        <v>-6.8110000000000004E-2</v>
      </c>
      <c r="S57" s="14">
        <f>IF($A57="","",INDEX(SPI!$B$1:$I$931,$A57+(3*$B$1+2)*R$43+1,8))</f>
        <v>-3.301E-4</v>
      </c>
      <c r="T57" s="14">
        <f>IF($A57="","",INDEX(SPI!$B$1:$I$931,$A57+(3*$B$1+2)*T$43+1,7))</f>
        <v>6.6960000000000006E-2</v>
      </c>
      <c r="U57" s="14">
        <f>IF($A57="","",INDEX(SPI!$B$1:$I$931,$A57+(3*$B$1+2)*T$43+1,8))</f>
        <v>-1.282E-4</v>
      </c>
      <c r="V57" s="14">
        <f>IF($A57="","",INDEX(SPI!$B$1:$I$931,$A57+(3*$B$1+2)*V$43+1,7))</f>
        <v>-3.4539999999999999E-4</v>
      </c>
      <c r="W57" s="14">
        <f>IF($A57="","",INDEX(SPI!$B$1:$I$931,$A57+(3*$B$1+2)*V$43+1,8))</f>
        <v>3.6920000000000001E-2</v>
      </c>
      <c r="X57" s="14">
        <f>IF($A57="","",INDEX(SPI!$B$1:$I$931,$A57+(3*$B$1+2)*X$43+1,7))</f>
        <v>-1.523E-2</v>
      </c>
      <c r="Y57" s="14">
        <f>IF($A57="","",INDEX(SPI!$B$1:$I$931,$A57+(3*$B$1+2)*X$43+1,8))</f>
        <v>-1.784E-4</v>
      </c>
      <c r="Z57" s="14">
        <f>IF($A57="","",INDEX(SPI!$B$1:$I$931,$A57+(3*$B$1+2)*Z$43+1,7))</f>
        <v>1.5639E-2</v>
      </c>
      <c r="AA57" s="14">
        <f>IF($A57="","",INDEX(SPI!$B$1:$I$931,$A57+(3*$B$1+2)*Z$43+1,8))</f>
        <v>2.0037000000000001E-4</v>
      </c>
      <c r="AB57" s="14">
        <f>IF($A57="","",INDEX(SPI!$B$1:$I$931,$A57+(3*$B$1+2)*AB$43+1,7))</f>
        <v>1.8979000000000001E-4</v>
      </c>
      <c r="AC57" s="14">
        <f>IF($A57="","",INDEX(SPI!$B$1:$I$931,$A57+(3*$B$1+2)*AB$43+1,8))</f>
        <v>-6.1609999999999998E-3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1.8156999999999999E-5</v>
      </c>
      <c r="E58" s="15">
        <f>IF($A58="","",INDEX(SPI!$B$1:$I$931,$A58+(3*$B$1+2)*D$43+1,8))</f>
        <v>-9.2790000000000008E-3</v>
      </c>
      <c r="F58" s="15">
        <f>IF($A58="","",INDEX(SPI!$B$1:$I$931,$A58+(3*$B$1+2)*F$43+1,7))</f>
        <v>0.10435999999999999</v>
      </c>
      <c r="G58" s="15">
        <f>IF($A58="","",INDEX(SPI!$B$1:$I$931,$A58+(3*$B$1+2)*F$43+1,8))</f>
        <v>3.6341999999999999E-4</v>
      </c>
      <c r="H58" s="15">
        <f>IF($A58="","",INDEX(SPI!$B$1:$I$931,$A58+(3*$B$1+2)*H$43+1,7))</f>
        <v>-8.4830000000000003E-2</v>
      </c>
      <c r="I58" s="15">
        <f>IF($A58="","",INDEX(SPI!$B$1:$I$931,$A58+(3*$B$1+2)*H$43+1,8))</f>
        <v>3.9486E-3</v>
      </c>
      <c r="J58" s="15">
        <f>IF($A58="","",INDEX(SPI!$B$1:$I$931,$A58+(3*$B$1+2)*J$43+1,7))</f>
        <v>1.5741000000000001E-6</v>
      </c>
      <c r="K58" s="15">
        <f>IF($A58="","",INDEX(SPI!$B$1:$I$931,$A58+(3*$B$1+2)*J$43+1,8))</f>
        <v>-8.2419999999999998E-4</v>
      </c>
      <c r="L58" s="15">
        <f>IF($A58="","",INDEX(SPI!$B$1:$I$931,$A58+(3*$B$1+2)*L$43+1,7))</f>
        <v>1.6458E-2</v>
      </c>
      <c r="M58" s="15">
        <f>IF($A58="","",INDEX(SPI!$B$1:$I$931,$A58+(3*$B$1+2)*L$43+1,8))</f>
        <v>8.6095999999999997E-5</v>
      </c>
      <c r="N58" s="15">
        <f>IF($A58="","",INDEX(SPI!$B$1:$I$931,$A58+(3*$B$1+2)*N$43+1,7))</f>
        <v>-1.521E-2</v>
      </c>
      <c r="O58" s="15">
        <f>IF($A58="","",INDEX(SPI!$B$1:$I$931,$A58+(3*$B$1+2)*N$43+1,8))</f>
        <v>4.8217000000000003E-4</v>
      </c>
      <c r="P58" s="15">
        <f>IF($A58="","",INDEX(SPI!$B$1:$I$931,$A58+(3*$B$1+2)*P$43+1,7))</f>
        <v>7.8361999999999997E-8</v>
      </c>
      <c r="Q58" s="15">
        <f>IF($A58="","",INDEX(SPI!$B$1:$I$931,$A58+(3*$B$1+2)*P$43+1,8))</f>
        <v>-2.3240000000000001E-5</v>
      </c>
      <c r="R58" s="15">
        <f>IF($A58="","",INDEX(SPI!$B$1:$I$931,$A58+(3*$B$1+2)*R$43+1,7))</f>
        <v>5.3404999999999998E-3</v>
      </c>
      <c r="S58" s="15">
        <f>IF($A58="","",INDEX(SPI!$B$1:$I$931,$A58+(3*$B$1+2)*R$43+1,8))</f>
        <v>2.5880999999999998E-5</v>
      </c>
      <c r="T58" s="15">
        <f>IF($A58="","",INDEX(SPI!$B$1:$I$931,$A58+(3*$B$1+2)*T$43+1,7))</f>
        <v>-5.2040000000000003E-3</v>
      </c>
      <c r="U58" s="15">
        <f>IF($A58="","",INDEX(SPI!$B$1:$I$931,$A58+(3*$B$1+2)*T$43+1,8))</f>
        <v>9.9631999999999997E-6</v>
      </c>
      <c r="V58" s="15">
        <f>IF($A58="","",INDEX(SPI!$B$1:$I$931,$A58+(3*$B$1+2)*V$43+1,7))</f>
        <v>-1.093E-6</v>
      </c>
      <c r="W58" s="15">
        <f>IF($A58="","",INDEX(SPI!$B$1:$I$931,$A58+(3*$B$1+2)*V$43+1,8))</f>
        <v>1.1686E-4</v>
      </c>
      <c r="X58" s="15">
        <f>IF($A58="","",INDEX(SPI!$B$1:$I$931,$A58+(3*$B$1+2)*X$43+1,7))</f>
        <v>1.2388E-3</v>
      </c>
      <c r="Y58" s="15">
        <f>IF($A58="","",INDEX(SPI!$B$1:$I$931,$A58+(3*$B$1+2)*X$43+1,8))</f>
        <v>1.4514E-5</v>
      </c>
      <c r="Z58" s="15">
        <f>IF($A58="","",INDEX(SPI!$B$1:$I$931,$A58+(3*$B$1+2)*Z$43+1,7))</f>
        <v>-1.25E-3</v>
      </c>
      <c r="AA58" s="15">
        <f>IF($A58="","",INDEX(SPI!$B$1:$I$931,$A58+(3*$B$1+2)*Z$43+1,8))</f>
        <v>-1.6019999999999999E-5</v>
      </c>
      <c r="AB58" s="15">
        <f>IF($A58="","",INDEX(SPI!$B$1:$I$931,$A58+(3*$B$1+2)*AB$43+1,7))</f>
        <v>-4.019E-6</v>
      </c>
      <c r="AC58" s="15">
        <f>IF($A58="","",INDEX(SPI!$B$1:$I$931,$A58+(3*$B$1+2)*AB$43+1,8))</f>
        <v>1.3045E-4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7.5655000000000007E-5</v>
      </c>
      <c r="E59" s="14">
        <f>IF($A59="","",INDEX(SPI!$B$1:$I$931,$A59+(3*$B$1+2)*D$43+1,8))</f>
        <v>-3.866E-2</v>
      </c>
      <c r="F59" s="14">
        <f>IF($A59="","",INDEX(SPI!$B$1:$I$931,$A59+(3*$B$1+2)*F$43+1,7))</f>
        <v>2.3336999999999999</v>
      </c>
      <c r="G59" s="14">
        <f>IF($A59="","",INDEX(SPI!$B$1:$I$931,$A59+(3*$B$1+2)*F$43+1,8))</f>
        <v>8.1262999999999995E-3</v>
      </c>
      <c r="H59" s="14">
        <f>IF($A59="","",INDEX(SPI!$B$1:$I$931,$A59+(3*$B$1+2)*H$43+1,7))</f>
        <v>-0.17269999999999999</v>
      </c>
      <c r="I59" s="14">
        <f>IF($A59="","",INDEX(SPI!$B$1:$I$931,$A59+(3*$B$1+2)*H$43+1,8))</f>
        <v>8.0365999999999996E-3</v>
      </c>
      <c r="J59" s="14">
        <f>IF($A59="","",INDEX(SPI!$B$1:$I$931,$A59+(3*$B$1+2)*J$43+1,7))</f>
        <v>1.1259E-5</v>
      </c>
      <c r="K59" s="14">
        <f>IF($A59="","",INDEX(SPI!$B$1:$I$931,$A59+(3*$B$1+2)*J$43+1,8))</f>
        <v>-5.8950000000000001E-3</v>
      </c>
      <c r="L59" s="14">
        <f>IF($A59="","",INDEX(SPI!$B$1:$I$931,$A59+(3*$B$1+2)*L$43+1,7))</f>
        <v>0.34098000000000001</v>
      </c>
      <c r="M59" s="14">
        <f>IF($A59="","",INDEX(SPI!$B$1:$I$931,$A59+(3*$B$1+2)*L$43+1,8))</f>
        <v>1.7838000000000001E-3</v>
      </c>
      <c r="N59" s="14">
        <f>IF($A59="","",INDEX(SPI!$B$1:$I$931,$A59+(3*$B$1+2)*N$43+1,7))</f>
        <v>-2.751E-2</v>
      </c>
      <c r="O59" s="14">
        <f>IF($A59="","",INDEX(SPI!$B$1:$I$931,$A59+(3*$B$1+2)*N$43+1,8))</f>
        <v>8.7186999999999996E-4</v>
      </c>
      <c r="P59" s="14">
        <f>IF($A59="","",INDEX(SPI!$B$1:$I$931,$A59+(3*$B$1+2)*P$43+1,7))</f>
        <v>8.5174999999999993E-6</v>
      </c>
      <c r="Q59" s="14">
        <f>IF($A59="","",INDEX(SPI!$B$1:$I$931,$A59+(3*$B$1+2)*P$43+1,8))</f>
        <v>-2.526E-3</v>
      </c>
      <c r="R59" s="14">
        <f>IF($A59="","",INDEX(SPI!$B$1:$I$931,$A59+(3*$B$1+2)*R$43+1,7))</f>
        <v>0.13924</v>
      </c>
      <c r="S59" s="14">
        <f>IF($A59="","",INDEX(SPI!$B$1:$I$931,$A59+(3*$B$1+2)*R$43+1,8))</f>
        <v>6.7476999999999999E-4</v>
      </c>
      <c r="T59" s="14">
        <f>IF($A59="","",INDEX(SPI!$B$1:$I$931,$A59+(3*$B$1+2)*T$43+1,7))</f>
        <v>-1.0370000000000001E-2</v>
      </c>
      <c r="U59" s="14">
        <f>IF($A59="","",INDEX(SPI!$B$1:$I$931,$A59+(3*$B$1+2)*T$43+1,8))</f>
        <v>1.9859000000000001E-5</v>
      </c>
      <c r="V59" s="14">
        <f>IF($A59="","",INDEX(SPI!$B$1:$I$931,$A59+(3*$B$1+2)*V$43+1,7))</f>
        <v>1.4671000000000001E-5</v>
      </c>
      <c r="W59" s="14">
        <f>IF($A59="","",INDEX(SPI!$B$1:$I$931,$A59+(3*$B$1+2)*V$43+1,8))</f>
        <v>-1.5679999999999999E-3</v>
      </c>
      <c r="X59" s="14">
        <f>IF($A59="","",INDEX(SPI!$B$1:$I$931,$A59+(3*$B$1+2)*X$43+1,7))</f>
        <v>5.6904999999999997E-2</v>
      </c>
      <c r="Y59" s="14">
        <f>IF($A59="","",INDEX(SPI!$B$1:$I$931,$A59+(3*$B$1+2)*X$43+1,8))</f>
        <v>6.6668000000000001E-4</v>
      </c>
      <c r="Z59" s="14">
        <f>IF($A59="","",INDEX(SPI!$B$1:$I$931,$A59+(3*$B$1+2)*Z$43+1,7))</f>
        <v>-3.9269999999999999E-3</v>
      </c>
      <c r="AA59" s="14">
        <f>IF($A59="","",INDEX(SPI!$B$1:$I$931,$A59+(3*$B$1+2)*Z$43+1,8))</f>
        <v>-5.0309999999999998E-5</v>
      </c>
      <c r="AB59" s="14">
        <f>IF($A59="","",INDEX(SPI!$B$1:$I$931,$A59+(3*$B$1+2)*AB$43+1,7))</f>
        <v>4.7930999999999999E-5</v>
      </c>
      <c r="AC59" s="14">
        <f>IF($A59="","",INDEX(SPI!$B$1:$I$931,$A59+(3*$B$1+2)*AB$43+1,8))</f>
        <v>-1.5560000000000001E-3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-4.3499999999999997E-3</v>
      </c>
      <c r="E60" s="14">
        <f>IF($A60="","",INDEX(SPI!$B$1:$I$931,$A60+(3*$B$1+2)*D$43+1,8))</f>
        <v>2.2231999999999998</v>
      </c>
      <c r="F60" s="14">
        <f>IF($A60="","",INDEX(SPI!$B$1:$I$931,$A60+(3*$B$1+2)*F$43+1,7))</f>
        <v>-0.63370000000000004</v>
      </c>
      <c r="G60" s="14">
        <f>IF($A60="","",INDEX(SPI!$B$1:$I$931,$A60+(3*$B$1+2)*F$43+1,8))</f>
        <v>-2.2070000000000002E-3</v>
      </c>
      <c r="H60" s="14">
        <f>IF($A60="","",INDEX(SPI!$B$1:$I$931,$A60+(3*$B$1+2)*H$43+1,7))</f>
        <v>0.48624000000000001</v>
      </c>
      <c r="I60" s="14">
        <f>IF($A60="","",INDEX(SPI!$B$1:$I$931,$A60+(3*$B$1+2)*H$43+1,8))</f>
        <v>-2.2630000000000001E-2</v>
      </c>
      <c r="J60" s="14">
        <f>IF($A60="","",INDEX(SPI!$B$1:$I$931,$A60+(3*$B$1+2)*J$43+1,7))</f>
        <v>-7.094E-4</v>
      </c>
      <c r="K60" s="14">
        <f>IF($A60="","",INDEX(SPI!$B$1:$I$931,$A60+(3*$B$1+2)*J$43+1,8))</f>
        <v>0.37147999999999998</v>
      </c>
      <c r="L60" s="14">
        <f>IF($A60="","",INDEX(SPI!$B$1:$I$931,$A60+(3*$B$1+2)*L$43+1,7))</f>
        <v>-0.1158</v>
      </c>
      <c r="M60" s="14">
        <f>IF($A60="","",INDEX(SPI!$B$1:$I$931,$A60+(3*$B$1+2)*L$43+1,8))</f>
        <v>-6.0599999999999998E-4</v>
      </c>
      <c r="N60" s="14">
        <f>IF($A60="","",INDEX(SPI!$B$1:$I$931,$A60+(3*$B$1+2)*N$43+1,7))</f>
        <v>0.10299999999999999</v>
      </c>
      <c r="O60" s="14">
        <f>IF($A60="","",INDEX(SPI!$B$1:$I$931,$A60+(3*$B$1+2)*N$43+1,8))</f>
        <v>-3.2650000000000001E-3</v>
      </c>
      <c r="P60" s="14">
        <f>IF($A60="","",INDEX(SPI!$B$1:$I$931,$A60+(3*$B$1+2)*P$43+1,7))</f>
        <v>-4.7090000000000001E-4</v>
      </c>
      <c r="Q60" s="14">
        <f>IF($A60="","",INDEX(SPI!$B$1:$I$931,$A60+(3*$B$1+2)*P$43+1,8))</f>
        <v>0.13963999999999999</v>
      </c>
      <c r="R60" s="14">
        <f>IF($A60="","",INDEX(SPI!$B$1:$I$931,$A60+(3*$B$1+2)*R$43+1,7))</f>
        <v>-5.4670000000000003E-2</v>
      </c>
      <c r="S60" s="14">
        <f>IF($A60="","",INDEX(SPI!$B$1:$I$931,$A60+(3*$B$1+2)*R$43+1,8))</f>
        <v>-2.6489999999999999E-4</v>
      </c>
      <c r="T60" s="14">
        <f>IF($A60="","",INDEX(SPI!$B$1:$I$931,$A60+(3*$B$1+2)*T$43+1,7))</f>
        <v>5.0935000000000001E-2</v>
      </c>
      <c r="U60" s="14">
        <f>IF($A60="","",INDEX(SPI!$B$1:$I$931,$A60+(3*$B$1+2)*T$43+1,8))</f>
        <v>-9.7510000000000007E-5</v>
      </c>
      <c r="V60" s="14">
        <f>IF($A60="","",INDEX(SPI!$B$1:$I$931,$A60+(3*$B$1+2)*V$43+1,7))</f>
        <v>-5.8180000000000005E-4</v>
      </c>
      <c r="W60" s="14">
        <f>IF($A60="","",INDEX(SPI!$B$1:$I$931,$A60+(3*$B$1+2)*V$43+1,8))</f>
        <v>6.2192999999999998E-2</v>
      </c>
      <c r="X60" s="14">
        <f>IF($A60="","",INDEX(SPI!$B$1:$I$931,$A60+(3*$B$1+2)*X$43+1,7))</f>
        <v>-2.4279999999999999E-2</v>
      </c>
      <c r="Y60" s="14">
        <f>IF($A60="","",INDEX(SPI!$B$1:$I$931,$A60+(3*$B$1+2)*X$43+1,8))</f>
        <v>-2.8439999999999997E-4</v>
      </c>
      <c r="Z60" s="14">
        <f>IF($A60="","",INDEX(SPI!$B$1:$I$931,$A60+(3*$B$1+2)*Z$43+1,7))</f>
        <v>2.3969000000000001E-2</v>
      </c>
      <c r="AA60" s="14">
        <f>IF($A60="","",INDEX(SPI!$B$1:$I$931,$A60+(3*$B$1+2)*Z$43+1,8))</f>
        <v>3.0709999999999998E-4</v>
      </c>
      <c r="AB60" s="14">
        <f>IF($A60="","",INDEX(SPI!$B$1:$I$931,$A60+(3*$B$1+2)*AB$43+1,7))</f>
        <v>-9.986000000000001E-4</v>
      </c>
      <c r="AC60" s="14">
        <f>IF($A60="","",INDEX(SPI!$B$1:$I$931,$A60+(3*$B$1+2)*AB$43+1,8))</f>
        <v>3.2417000000000001E-2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1.0325E-5</v>
      </c>
      <c r="E61" s="15">
        <f>IF($A61="","",INDEX(SPI!$B$1:$I$931,$A61+(3*$B$1+2)*D$43+1,8))</f>
        <v>-5.2760000000000003E-3</v>
      </c>
      <c r="F61" s="15">
        <f>IF($A61="","",INDEX(SPI!$B$1:$I$931,$A61+(3*$B$1+2)*F$43+1,7))</f>
        <v>4.8897000000000003E-2</v>
      </c>
      <c r="G61" s="15">
        <f>IF($A61="","",INDEX(SPI!$B$1:$I$931,$A61+(3*$B$1+2)*F$43+1,8))</f>
        <v>1.7027000000000001E-4</v>
      </c>
      <c r="H61" s="15">
        <f>IF($A61="","",INDEX(SPI!$B$1:$I$931,$A61+(3*$B$1+2)*H$43+1,7))</f>
        <v>-3.7379999999999997E-2</v>
      </c>
      <c r="I61" s="15">
        <f>IF($A61="","",INDEX(SPI!$B$1:$I$931,$A61+(3*$B$1+2)*H$43+1,8))</f>
        <v>1.7401000000000001E-3</v>
      </c>
      <c r="J61" s="15">
        <f>IF($A61="","",INDEX(SPI!$B$1:$I$931,$A61+(3*$B$1+2)*J$43+1,7))</f>
        <v>1.4980000000000001E-6</v>
      </c>
      <c r="K61" s="15">
        <f>IF($A61="","",INDEX(SPI!$B$1:$I$931,$A61+(3*$B$1+2)*J$43+1,8))</f>
        <v>-7.8439999999999998E-4</v>
      </c>
      <c r="L61" s="15">
        <f>IF($A61="","",INDEX(SPI!$B$1:$I$931,$A61+(3*$B$1+2)*L$43+1,7))</f>
        <v>8.9414000000000004E-3</v>
      </c>
      <c r="M61" s="15">
        <f>IF($A61="","",INDEX(SPI!$B$1:$I$931,$A61+(3*$B$1+2)*L$43+1,8))</f>
        <v>4.6774999999999999E-5</v>
      </c>
      <c r="N61" s="15">
        <f>IF($A61="","",INDEX(SPI!$B$1:$I$931,$A61+(3*$B$1+2)*N$43+1,7))</f>
        <v>-7.9120000000000006E-3</v>
      </c>
      <c r="O61" s="15">
        <f>IF($A61="","",INDEX(SPI!$B$1:$I$931,$A61+(3*$B$1+2)*N$43+1,8))</f>
        <v>2.5078999999999998E-4</v>
      </c>
      <c r="P61" s="15">
        <f>IF($A61="","",INDEX(SPI!$B$1:$I$931,$A61+(3*$B$1+2)*P$43+1,7))</f>
        <v>1.0471000000000001E-6</v>
      </c>
      <c r="Q61" s="15">
        <f>IF($A61="","",INDEX(SPI!$B$1:$I$931,$A61+(3*$B$1+2)*P$43+1,8))</f>
        <v>-3.1050000000000001E-4</v>
      </c>
      <c r="R61" s="15">
        <f>IF($A61="","",INDEX(SPI!$B$1:$I$931,$A61+(3*$B$1+2)*R$43+1,7))</f>
        <v>4.1971999999999999E-3</v>
      </c>
      <c r="S61" s="15">
        <f>IF($A61="","",INDEX(SPI!$B$1:$I$931,$A61+(3*$B$1+2)*R$43+1,8))</f>
        <v>2.0339999999999998E-5</v>
      </c>
      <c r="T61" s="15">
        <f>IF($A61="","",INDEX(SPI!$B$1:$I$931,$A61+(3*$B$1+2)*T$43+1,7))</f>
        <v>-3.8760000000000001E-3</v>
      </c>
      <c r="U61" s="15">
        <f>IF($A61="","",INDEX(SPI!$B$1:$I$931,$A61+(3*$B$1+2)*T$43+1,8))</f>
        <v>7.4204000000000001E-6</v>
      </c>
      <c r="V61" s="15">
        <f>IF($A61="","",INDEX(SPI!$B$1:$I$931,$A61+(3*$B$1+2)*V$43+1,7))</f>
        <v>1.4136999999999999E-6</v>
      </c>
      <c r="W61" s="15">
        <f>IF($A61="","",INDEX(SPI!$B$1:$I$931,$A61+(3*$B$1+2)*V$43+1,8))</f>
        <v>-1.5109999999999999E-4</v>
      </c>
      <c r="X61" s="15">
        <f>IF($A61="","",INDEX(SPI!$B$1:$I$931,$A61+(3*$B$1+2)*X$43+1,7))</f>
        <v>1.8827E-3</v>
      </c>
      <c r="Y61" s="15">
        <f>IF($A61="","",INDEX(SPI!$B$1:$I$931,$A61+(3*$B$1+2)*X$43+1,8))</f>
        <v>2.2058000000000001E-5</v>
      </c>
      <c r="Z61" s="15">
        <f>IF($A61="","",INDEX(SPI!$B$1:$I$931,$A61+(3*$B$1+2)*Z$43+1,7))</f>
        <v>-1.8129999999999999E-3</v>
      </c>
      <c r="AA61" s="15">
        <f>IF($A61="","",INDEX(SPI!$B$1:$I$931,$A61+(3*$B$1+2)*Z$43+1,8))</f>
        <v>-2.323E-5</v>
      </c>
      <c r="AB61" s="15">
        <f>IF($A61="","",INDEX(SPI!$B$1:$I$931,$A61+(3*$B$1+2)*AB$43+1,7))</f>
        <v>2.7174E-6</v>
      </c>
      <c r="AC61" s="15">
        <f>IF($A61="","",INDEX(SPI!$B$1:$I$931,$A61+(3*$B$1+2)*AB$43+1,8))</f>
        <v>-8.8209999999999997E-5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workbookViewId="0">
      <selection activeCell="E20" sqref="E20"/>
    </sheetView>
  </sheetViews>
  <sheetFormatPr defaultColWidth="9.140625" defaultRowHeight="12.75" x14ac:dyDescent="0.2"/>
  <cols>
    <col min="1" max="2" width="9.140625" style="1"/>
    <col min="3" max="3" width="9.5703125" style="1" bestFit="1" customWidth="1"/>
    <col min="4" max="4" width="7.140625" style="1" bestFit="1" customWidth="1"/>
    <col min="5" max="16384" width="9.140625" style="1"/>
  </cols>
  <sheetData>
    <row r="1" spans="1:14" x14ac:dyDescent="0.2">
      <c r="A1" s="1" t="s">
        <v>21</v>
      </c>
      <c r="B1" s="1">
        <f>SPI!D2</f>
        <v>6</v>
      </c>
    </row>
    <row r="3" spans="1:14" x14ac:dyDescent="0.2">
      <c r="A3" s="10" t="s">
        <v>25</v>
      </c>
      <c r="D3" s="6" t="s">
        <v>31</v>
      </c>
      <c r="E3" s="1">
        <f>Dati!B4</f>
        <v>8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8.5</v>
      </c>
      <c r="E8" s="3">
        <f t="shared" si="1"/>
        <v>8.5</v>
      </c>
      <c r="F8" s="3">
        <f t="shared" si="1"/>
        <v>17.399999999999999</v>
      </c>
      <c r="G8" s="3">
        <f t="shared" si="1"/>
        <v>17.399999999999999</v>
      </c>
      <c r="H8" s="3">
        <f t="shared" si="1"/>
        <v>25.9</v>
      </c>
      <c r="I8" s="3">
        <f t="shared" si="1"/>
        <v>25.9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0</v>
      </c>
      <c r="C9" s="3">
        <f>B11</f>
        <v>13</v>
      </c>
      <c r="D9" s="3">
        <f t="shared" ref="D9:M9" si="2">C11</f>
        <v>13</v>
      </c>
      <c r="E9" s="3">
        <f t="shared" si="2"/>
        <v>10</v>
      </c>
      <c r="F9" s="3">
        <f t="shared" si="2"/>
        <v>10</v>
      </c>
      <c r="G9" s="3">
        <f t="shared" si="2"/>
        <v>13</v>
      </c>
      <c r="H9" s="3">
        <f t="shared" si="2"/>
        <v>13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0</v>
      </c>
      <c r="C10" s="3">
        <f>Dati!D8</f>
        <v>8.5</v>
      </c>
      <c r="D10" s="3">
        <f>Dati!E8</f>
        <v>8.5</v>
      </c>
      <c r="E10" s="3">
        <f>Dati!F8</f>
        <v>17.399999999999999</v>
      </c>
      <c r="F10" s="3">
        <f>Dati!G8</f>
        <v>17.399999999999999</v>
      </c>
      <c r="G10" s="3">
        <f>Dati!H8</f>
        <v>25.9</v>
      </c>
      <c r="H10" s="3">
        <f>Dati!I8</f>
        <v>25.9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13</v>
      </c>
      <c r="C11" s="3">
        <f>Dati!D9</f>
        <v>13</v>
      </c>
      <c r="D11" s="3">
        <f>Dati!E9</f>
        <v>10</v>
      </c>
      <c r="E11" s="3">
        <f>Dati!F9</f>
        <v>10</v>
      </c>
      <c r="F11" s="3">
        <f>Dati!G9</f>
        <v>13</v>
      </c>
      <c r="G11" s="3">
        <f>Dati!H9</f>
        <v>13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2.8333333333333335</v>
      </c>
      <c r="D12" s="3">
        <f t="shared" si="3"/>
        <v>5.666666666666667</v>
      </c>
      <c r="E12" s="3">
        <f t="shared" si="3"/>
        <v>8.6333333333333329</v>
      </c>
      <c r="F12" s="3">
        <f t="shared" si="3"/>
        <v>11.6</v>
      </c>
      <c r="G12" s="3">
        <f t="shared" si="3"/>
        <v>14.433333333333332</v>
      </c>
      <c r="H12" s="3">
        <f t="shared" si="3"/>
        <v>17.266666666666666</v>
      </c>
      <c r="I12" s="3">
        <f t="shared" si="3"/>
        <v>8.6333333333333329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4.333333333333333</v>
      </c>
      <c r="C13" s="3">
        <f t="shared" ref="C13:M13" si="4">(C9+C11)/3</f>
        <v>8.6666666666666661</v>
      </c>
      <c r="D13" s="3">
        <f t="shared" si="4"/>
        <v>7.666666666666667</v>
      </c>
      <c r="E13" s="3">
        <f t="shared" si="4"/>
        <v>6.666666666666667</v>
      </c>
      <c r="F13" s="3">
        <f t="shared" si="4"/>
        <v>7.666666666666667</v>
      </c>
      <c r="G13" s="3">
        <f t="shared" si="4"/>
        <v>8.6666666666666661</v>
      </c>
      <c r="H13" s="3">
        <f t="shared" si="4"/>
        <v>4.333333333333333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-55.25</v>
      </c>
      <c r="D14" s="9">
        <f t="shared" si="5"/>
        <v>-12.75</v>
      </c>
      <c r="E14" s="9">
        <f t="shared" si="5"/>
        <v>-44.5</v>
      </c>
      <c r="F14" s="9">
        <f t="shared" si="5"/>
        <v>26.099999999999994</v>
      </c>
      <c r="G14" s="9">
        <f t="shared" si="5"/>
        <v>-55.25</v>
      </c>
      <c r="H14" s="9">
        <f t="shared" si="5"/>
        <v>-168.35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-310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-156.54166666666669</v>
      </c>
      <c r="D15" s="11">
        <f t="shared" si="6"/>
        <v>-72.25</v>
      </c>
      <c r="E15" s="11">
        <f t="shared" si="6"/>
        <v>-384.18333333333334</v>
      </c>
      <c r="F15" s="11">
        <f t="shared" si="6"/>
        <v>302.75999999999993</v>
      </c>
      <c r="G15" s="11">
        <f t="shared" si="6"/>
        <v>-797.44166666666661</v>
      </c>
      <c r="H15" s="11">
        <f t="shared" si="6"/>
        <v>-2906.8433333333332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-4014.5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-478.83333333333331</v>
      </c>
      <c r="D16" s="11">
        <f t="shared" si="7"/>
        <v>-97.75</v>
      </c>
      <c r="E16" s="11">
        <f t="shared" si="7"/>
        <v>-296.66666666666669</v>
      </c>
      <c r="F16" s="11">
        <f t="shared" si="7"/>
        <v>200.09999999999997</v>
      </c>
      <c r="G16" s="11">
        <f t="shared" si="7"/>
        <v>-478.83333333333331</v>
      </c>
      <c r="H16" s="11">
        <f t="shared" si="7"/>
        <v>-729.51666666666654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-1881.5</v>
      </c>
    </row>
    <row r="18" spans="1:22" x14ac:dyDescent="0.2">
      <c r="A18" s="6" t="s">
        <v>12</v>
      </c>
      <c r="B18" s="3">
        <f>N15/N14</f>
        <v>12.95</v>
      </c>
      <c r="E18" s="7" t="s">
        <v>61</v>
      </c>
      <c r="H18" s="6" t="s">
        <v>60</v>
      </c>
      <c r="I18" s="3">
        <f>B18-F19</f>
        <v>11.914</v>
      </c>
      <c r="J18" s="3">
        <f>B18+F19</f>
        <v>13.985999999999999</v>
      </c>
      <c r="L18" s="3">
        <f>B18</f>
        <v>12.95</v>
      </c>
      <c r="M18" s="3">
        <f>B18</f>
        <v>12.95</v>
      </c>
    </row>
    <row r="19" spans="1:22" x14ac:dyDescent="0.2">
      <c r="A19" s="6" t="s">
        <v>13</v>
      </c>
      <c r="B19" s="3">
        <f>N16/N14</f>
        <v>6.0693548387096774</v>
      </c>
      <c r="E19" s="29">
        <v>0.04</v>
      </c>
      <c r="F19" s="1">
        <f>E19*MAX(B24:B25)</f>
        <v>1.036</v>
      </c>
      <c r="I19" s="3">
        <f>B19</f>
        <v>6.0693548387096774</v>
      </c>
      <c r="J19" s="3">
        <f>B19</f>
        <v>6.0693548387096774</v>
      </c>
      <c r="L19" s="3">
        <f>B19-F19</f>
        <v>5.0333548387096769</v>
      </c>
      <c r="M19" s="3">
        <f>B19+F19</f>
        <v>7.1053548387096779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25.9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13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25.9</v>
      </c>
      <c r="C24" s="6" t="s">
        <v>53</v>
      </c>
      <c r="D24" s="2">
        <f>V26/B24</f>
        <v>5.8438187831765876E-4</v>
      </c>
      <c r="E24" s="6" t="s">
        <v>55</v>
      </c>
      <c r="G24" s="5" t="s">
        <v>14</v>
      </c>
      <c r="H24" s="21">
        <f>Dati!B8-$B$18</f>
        <v>-12.95</v>
      </c>
      <c r="I24" s="21">
        <f>Dati!C8-$B$18</f>
        <v>-12.95</v>
      </c>
      <c r="J24" s="21">
        <f>Dati!D8-$B$18</f>
        <v>-4.4499999999999993</v>
      </c>
      <c r="K24" s="21">
        <f>IF(K23&lt;=$E$3,Dati!E8-$B$18,"")</f>
        <v>-4.4499999999999993</v>
      </c>
      <c r="L24" s="21">
        <f>IF(L23&lt;=$E$3,Dati!F8-$B$18,"")</f>
        <v>4.4499999999999993</v>
      </c>
      <c r="M24" s="21">
        <f>IF(M23&lt;=$E$3,Dati!G8-$B$18,"")</f>
        <v>4.4499999999999993</v>
      </c>
      <c r="N24" s="21">
        <f>IF(N23&lt;=$E$3,Dati!H8-$B$18,"")</f>
        <v>12.95</v>
      </c>
      <c r="O24" s="21">
        <f>IF(O23&lt;=$E$3,Dati!I8-$B$18,"")</f>
        <v>12.95</v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13</v>
      </c>
      <c r="C25" s="6" t="s">
        <v>54</v>
      </c>
      <c r="D25" s="2">
        <f>V27/B25</f>
        <v>2.7869091692554206E-4</v>
      </c>
      <c r="E25" s="2">
        <f>MAX(V26:V27)/MAX(B24:B25)</f>
        <v>5.8438187831765876E-4</v>
      </c>
      <c r="G25" s="5" t="s">
        <v>15</v>
      </c>
      <c r="H25" s="21">
        <f>Dati!B9-$B$19</f>
        <v>-6.0693548387096774</v>
      </c>
      <c r="I25" s="21">
        <f>Dati!C9-$B$19</f>
        <v>6.9306451612903226</v>
      </c>
      <c r="J25" s="21">
        <f>Dati!D9-$B$19</f>
        <v>6.9306451612903226</v>
      </c>
      <c r="K25" s="21">
        <f>IF(K23&lt;=$E$3,Dati!E9-$B$19,"")</f>
        <v>3.9306451612903226</v>
      </c>
      <c r="L25" s="21">
        <f>IF(L23&lt;=$E$3,Dati!F9-$B$19,"")</f>
        <v>3.9306451612903226</v>
      </c>
      <c r="M25" s="21">
        <f>IF(M23&lt;=$E$3,Dati!G9-$B$19,"")</f>
        <v>6.9306451612903226</v>
      </c>
      <c r="N25" s="21">
        <f>IF(N23&lt;=$E$3,Dati!H9-$B$19,"")</f>
        <v>6.9306451612903226</v>
      </c>
      <c r="O25" s="21">
        <f>IF(O23&lt;=$E$3,Dati!I9-$B$19,"")</f>
        <v>-6.0693548387096774</v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14.301733047367671</v>
      </c>
      <c r="I26" s="21">
        <f>SQRT(I24^2+I25^2)</f>
        <v>14.687965902456233</v>
      </c>
      <c r="J26" s="21">
        <f>SQRT(J24^2+J25^2)</f>
        <v>8.2362820709174933</v>
      </c>
      <c r="K26" s="21">
        <f>IF(K23&lt;=$E$3,SQRT(K24^2+K25^2),"")</f>
        <v>5.9373791679473378</v>
      </c>
      <c r="L26" s="21">
        <f t="shared" ref="L26:R26" si="8">IF(L23&lt;=$E$3,SQRT(L24^2+L25^2),"")</f>
        <v>5.9373791679473378</v>
      </c>
      <c r="M26" s="21">
        <f t="shared" si="8"/>
        <v>8.2362820709174933</v>
      </c>
      <c r="N26" s="21">
        <f t="shared" si="8"/>
        <v>14.687965902456233</v>
      </c>
      <c r="O26" s="21">
        <f t="shared" si="8"/>
        <v>14.301733047367671</v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1.5135490648427362E-2</v>
      </c>
    </row>
    <row r="27" spans="1:22" x14ac:dyDescent="0.2">
      <c r="G27" s="5" t="s">
        <v>16</v>
      </c>
      <c r="H27" s="22">
        <f>ATAN2(H24,H25)</f>
        <v>-2.7033167243540546</v>
      </c>
      <c r="I27" s="22">
        <f>ATAN2(I24,I25)</f>
        <v>2.6501948622156095</v>
      </c>
      <c r="J27" s="22">
        <f>ATAN2(J24,J25)</f>
        <v>2.1415807939420723</v>
      </c>
      <c r="K27" s="22">
        <f>IF(K23&lt;=$E$3,ATAN2(K24,K25),"")</f>
        <v>2.4180860889452411</v>
      </c>
      <c r="L27" s="22">
        <f t="shared" ref="L27:R27" si="9">IF(L23&lt;=$E$3,ATAN2(L24,L25),"")</f>
        <v>0.72350656464455199</v>
      </c>
      <c r="M27" s="22">
        <f t="shared" si="9"/>
        <v>1.0000118596477208</v>
      </c>
      <c r="N27" s="22">
        <f t="shared" si="9"/>
        <v>0.49139779137418355</v>
      </c>
      <c r="O27" s="22">
        <f t="shared" si="9"/>
        <v>-0.43827592923573855</v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3.622981920032047E-3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2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6</v>
      </c>
      <c r="B30" s="4" t="s">
        <v>0</v>
      </c>
      <c r="C30" s="14">
        <f>HLOOKUP(Elab!$C$29,'Elab-Modi'!$C$5:$AF$35,2)</f>
        <v>15.135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1.5135490648427362E-2</v>
      </c>
      <c r="I30" s="2">
        <f t="shared" ref="I30:S30" si="10">IF(OR(I$23="",$C30=""),"",I$26*(COS(I$27+$F31)-COS(I$27))+$D31)</f>
        <v>1.1556850693626736E-2</v>
      </c>
      <c r="J30" s="2">
        <f t="shared" si="10"/>
        <v>1.155652863254498E-2</v>
      </c>
      <c r="K30" s="2">
        <f t="shared" si="10"/>
        <v>1.2382368622114908E-2</v>
      </c>
      <c r="L30" s="2">
        <f t="shared" si="10"/>
        <v>1.238203140521733E-2</v>
      </c>
      <c r="M30" s="2">
        <f t="shared" si="10"/>
        <v>1.1556191415647024E-2</v>
      </c>
      <c r="N30" s="2">
        <f t="shared" si="10"/>
        <v>1.1555869354565648E-2</v>
      </c>
      <c r="O30" s="2">
        <f t="shared" si="10"/>
        <v>1.5134509309369361E-2</v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1.1555869354565648E-2</v>
      </c>
      <c r="U30" s="2">
        <f>MAX(H30:S30)</f>
        <v>1.5135490648427362E-2</v>
      </c>
      <c r="V30" s="2">
        <f>MAX(-T30,U30)</f>
        <v>1.5135490648427362E-2</v>
      </c>
    </row>
    <row r="31" spans="1:22" x14ac:dyDescent="0.2">
      <c r="B31" s="4" t="s">
        <v>1</v>
      </c>
      <c r="C31" s="14">
        <f>HLOOKUP(Elab!$C$29,'Elab-Modi'!$C$5:$AF$35,3)</f>
        <v>-3.5070000000000001</v>
      </c>
      <c r="D31" s="14">
        <f>(C30-C32*$B$19)*$F$28</f>
        <v>1.3464228E-2</v>
      </c>
      <c r="E31" s="14">
        <f>(C31+C32*$B$18)*$F$28</f>
        <v>5.7875999999999817E-5</v>
      </c>
      <c r="F31" s="14">
        <f>C32*$F$28</f>
        <v>2.7528000000000003E-4</v>
      </c>
      <c r="G31" s="1" t="str">
        <f>IF(C30="","","Vy")</f>
        <v>Vy</v>
      </c>
      <c r="H31" s="2">
        <f>IF(OR(H$23="",$C30=""),"",H$26*(SIN(H$27+$F31)-SIN(H$27))+$E31)</f>
        <v>-3.5067699899183351E-3</v>
      </c>
      <c r="I31" s="2">
        <f t="shared" ref="I31:S31" si="11">IF(OR(I$23="",$C30=""),"",I$26*(SIN(I$27+$F31)-SIN(I$27))+$E31)</f>
        <v>-3.5072625539249117E-3</v>
      </c>
      <c r="J31" s="2">
        <f t="shared" si="11"/>
        <v>-1.1673825834780721E-3</v>
      </c>
      <c r="K31" s="2">
        <f t="shared" si="11"/>
        <v>-1.167268914861244E-3</v>
      </c>
      <c r="L31" s="2">
        <f t="shared" si="11"/>
        <v>1.2827230541950791E-3</v>
      </c>
      <c r="M31" s="2">
        <f t="shared" si="11"/>
        <v>1.2826093855797277E-3</v>
      </c>
      <c r="N31" s="2">
        <f t="shared" si="11"/>
        <v>3.6224893560260541E-3</v>
      </c>
      <c r="O31" s="2">
        <f t="shared" si="11"/>
        <v>3.622981920032047E-3</v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-3.5072625539249117E-3</v>
      </c>
      <c r="U31" s="2">
        <f>MAX(H31:S31)</f>
        <v>3.622981920032047E-3</v>
      </c>
      <c r="V31" s="2">
        <f>MAX(-T31,U31)</f>
        <v>3.622981920032047E-3</v>
      </c>
    </row>
    <row r="32" spans="1:22" x14ac:dyDescent="0.2">
      <c r="A32" s="13"/>
      <c r="B32" s="13" t="s">
        <v>2</v>
      </c>
      <c r="C32" s="15">
        <f>HLOOKUP(Elab!$C$29,'Elab-Modi'!$C$5:$AF$35,4)</f>
        <v>0.27528000000000002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13.552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1.3552419271828898E-2</v>
      </c>
      <c r="I33" s="2">
        <f t="shared" si="12"/>
        <v>1.0244309307534919E-2</v>
      </c>
      <c r="J33" s="2">
        <f t="shared" si="12"/>
        <v>1.0244034098866912E-2</v>
      </c>
      <c r="K33" s="2">
        <f t="shared" si="12"/>
        <v>1.1007444090627367E-2</v>
      </c>
      <c r="L33" s="2">
        <f t="shared" si="12"/>
        <v>1.1007155930962718E-2</v>
      </c>
      <c r="M33" s="2">
        <f t="shared" si="12"/>
        <v>1.0243745939201909E-2</v>
      </c>
      <c r="N33" s="2">
        <f t="shared" si="12"/>
        <v>1.024347073053408E-2</v>
      </c>
      <c r="O33" s="2">
        <f t="shared" si="12"/>
        <v>1.3551580694832836E-2</v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1.024347073053408E-2</v>
      </c>
      <c r="U33" s="2">
        <f>MAX(H33:S33)</f>
        <v>1.3552419271828898E-2</v>
      </c>
      <c r="V33" s="2">
        <f>MAX(-T33,U33)</f>
        <v>1.3552419271828898E-2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-3.246</v>
      </c>
      <c r="D34" s="14">
        <f>IF(C33="","",(C33-C35*$B$19)*$F$28)</f>
        <v>1.2007531274193548E-2</v>
      </c>
      <c r="E34" s="14">
        <f>IF(C33="","",(C34+C35*$B$18)*$F$28)</f>
        <v>4.9386499999999335E-5</v>
      </c>
      <c r="F34" s="14">
        <f>IF(C33="","",C35*$F$28)</f>
        <v>2.5446999999999997E-4</v>
      </c>
      <c r="G34" s="1" t="str">
        <f>IF(C33="","","Vy")</f>
        <v>Vy</v>
      </c>
      <c r="H34" s="2">
        <f t="shared" ref="H34:S34" si="13">IF(OR(H$23="",$C33=""),"",H$26*(SIN(H$27+$F34)-SIN(H$27))+$E34)</f>
        <v>-3.2458034539545023E-3</v>
      </c>
      <c r="I34" s="2">
        <f t="shared" si="13"/>
        <v>-3.2462243613279877E-3</v>
      </c>
      <c r="J34" s="2">
        <f t="shared" si="13"/>
        <v>-1.0832293846742298E-3</v>
      </c>
      <c r="K34" s="2">
        <f t="shared" si="13"/>
        <v>-1.0831322522032183E-3</v>
      </c>
      <c r="L34" s="2">
        <f t="shared" si="13"/>
        <v>1.1816507233527722E-3</v>
      </c>
      <c r="M34" s="2">
        <f t="shared" si="13"/>
        <v>1.181553590882537E-3</v>
      </c>
      <c r="N34" s="2">
        <f t="shared" si="13"/>
        <v>3.3445485675378905E-3</v>
      </c>
      <c r="O34" s="2">
        <f t="shared" si="13"/>
        <v>3.3449694749117659E-3</v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-3.2462243613279877E-3</v>
      </c>
      <c r="U34" s="2">
        <f>MAX(H34:S34)</f>
        <v>3.3449694749117659E-3</v>
      </c>
      <c r="V34" s="2">
        <f>MAX(-T34,U34)</f>
        <v>3.3449694749117659E-3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0.25446999999999997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10.933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1.0933288127372572E-2</v>
      </c>
      <c r="I36" s="2">
        <f t="shared" si="14"/>
        <v>8.1909381477104151E-3</v>
      </c>
      <c r="J36" s="2">
        <f t="shared" si="14"/>
        <v>8.1907490231253738E-3</v>
      </c>
      <c r="K36" s="2">
        <f t="shared" si="14"/>
        <v>8.8235990184325104E-3</v>
      </c>
      <c r="L36" s="2">
        <f t="shared" si="14"/>
        <v>8.8234009938666421E-3</v>
      </c>
      <c r="M36" s="2">
        <f t="shared" si="14"/>
        <v>8.1905509985601005E-3</v>
      </c>
      <c r="N36" s="2">
        <f t="shared" si="14"/>
        <v>8.1903618739762631E-3</v>
      </c>
      <c r="O36" s="2">
        <f t="shared" si="14"/>
        <v>1.0932711853637717E-2</v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8.1903618739762631E-3</v>
      </c>
      <c r="U36" s="2">
        <f>MAX(H36:S36)</f>
        <v>1.0933288127372572E-2</v>
      </c>
      <c r="V36" s="2">
        <f>MAX(-T36,U36)</f>
        <v>1.0933288127372572E-2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-2.6960000000000002</v>
      </c>
      <c r="D37" s="14">
        <f>IF(C36="","",(C36-C38*$B$19)*$F$28)</f>
        <v>9.6526695967741934E-3</v>
      </c>
      <c r="E37" s="14">
        <f>IF(C36="","",(C37+C38*$B$18)*$F$28)</f>
        <v>3.5802499999999514E-5</v>
      </c>
      <c r="F37" s="14">
        <f>IF(C36="","",C38*$F$28)</f>
        <v>2.1095E-4</v>
      </c>
      <c r="G37" s="1" t="str">
        <f>IF(C36="","","Vy")</f>
        <v>Vy</v>
      </c>
      <c r="H37" s="2">
        <f t="shared" ref="H37:S37" si="15">IF(OR(H$23="",$C36=""),"",H$26*(SIN(H$27+$F37)-SIN(H$27))+$E37)</f>
        <v>-2.6958649368908701E-3</v>
      </c>
      <c r="I37" s="2">
        <f t="shared" si="15"/>
        <v>-2.6961541862561898E-3</v>
      </c>
      <c r="J37" s="2">
        <f t="shared" si="15"/>
        <v>-9.0307919955418317E-4</v>
      </c>
      <c r="K37" s="2">
        <f t="shared" si="15"/>
        <v>-9.0301244970129749E-4</v>
      </c>
      <c r="L37" s="2">
        <f t="shared" si="15"/>
        <v>9.7444253637520364E-4</v>
      </c>
      <c r="M37" s="2">
        <f t="shared" si="15"/>
        <v>9.7437578652223296E-4</v>
      </c>
      <c r="N37" s="2">
        <f t="shared" si="15"/>
        <v>2.7674507732222266E-3</v>
      </c>
      <c r="O37" s="2">
        <f t="shared" si="15"/>
        <v>2.7677400225878212E-3</v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-2.6961541862561898E-3</v>
      </c>
      <c r="U37" s="2">
        <f>MAX(H37:S37)</f>
        <v>2.7677400225878212E-3</v>
      </c>
      <c r="V37" s="2">
        <f>MAX(-T37,U37)</f>
        <v>2.7677400225878212E-3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0.21095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8.1534999999999993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8.1536687319443222E-3</v>
      </c>
      <c r="I39" s="2">
        <f t="shared" si="16"/>
        <v>6.0550787410604944E-3</v>
      </c>
      <c r="J39" s="2">
        <f t="shared" si="16"/>
        <v>6.0549679875698372E-3</v>
      </c>
      <c r="K39" s="2">
        <f t="shared" si="16"/>
        <v>6.53925798546589E-3</v>
      </c>
      <c r="L39" s="2">
        <f t="shared" si="16"/>
        <v>6.53914202004581E-3</v>
      </c>
      <c r="M39" s="2">
        <f t="shared" si="16"/>
        <v>6.0548520221497953E-3</v>
      </c>
      <c r="N39" s="2">
        <f t="shared" si="16"/>
        <v>6.0547412686584945E-3</v>
      </c>
      <c r="O39" s="2">
        <f t="shared" si="16"/>
        <v>8.153331259544757E-3</v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6.0547412686584945E-3</v>
      </c>
      <c r="U39" s="2">
        <f>MAX(H39:S39)</f>
        <v>8.1536687319443222E-3</v>
      </c>
      <c r="V39" s="2">
        <f>MAX(-T39,U39)</f>
        <v>8.1536687319443222E-3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-2.069</v>
      </c>
      <c r="D40" s="14">
        <f>IF(C39="","",(C39-C41*$B$19)*$F$28)</f>
        <v>7.1737240483870967E-3</v>
      </c>
      <c r="E40" s="14">
        <f>IF(C39="","",(C40+C41*$B$18)*$F$28)</f>
        <v>2.1518499999999997E-5</v>
      </c>
      <c r="F40" s="14">
        <f>IF(C39="","",C41*$F$28)</f>
        <v>1.6143E-4</v>
      </c>
      <c r="G40" s="1" t="str">
        <f>IF(C39="","","Vy")</f>
        <v>Vy</v>
      </c>
      <c r="H40" s="2">
        <f t="shared" ref="H40:S40" si="17">IF(OR(H$23="",$C39=""),"",H$26*(SIN(H$27+$F40)-SIN(H$27))+$E40)</f>
        <v>-2.0689209083037145E-3</v>
      </c>
      <c r="I40" s="2">
        <f t="shared" si="17"/>
        <v>-2.0690902959950826E-3</v>
      </c>
      <c r="J40" s="2">
        <f t="shared" si="17"/>
        <v>-6.9693530195498877E-4</v>
      </c>
      <c r="K40" s="2">
        <f t="shared" si="17"/>
        <v>-6.9689621248816705E-4</v>
      </c>
      <c r="L40" s="2">
        <f t="shared" si="17"/>
        <v>7.3983078127136273E-4</v>
      </c>
      <c r="M40" s="2">
        <f t="shared" si="17"/>
        <v>7.3979169180403697E-4</v>
      </c>
      <c r="N40" s="2">
        <f t="shared" si="17"/>
        <v>2.1119466858449338E-3</v>
      </c>
      <c r="O40" s="2">
        <f t="shared" si="17"/>
        <v>2.1121160735360256E-3</v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-2.0690902959950826E-3</v>
      </c>
      <c r="U40" s="2">
        <f>MAX(H40:S40)</f>
        <v>2.1121160735360256E-3</v>
      </c>
      <c r="V40" s="2">
        <f>MAX(-T40,U40)</f>
        <v>2.1121160735360256E-3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0.16142999999999999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5.1355000000000004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5.1355705181375631E-3</v>
      </c>
      <c r="I42" s="2">
        <f t="shared" si="18"/>
        <v>3.7788905206006251E-3</v>
      </c>
      <c r="J42" s="2">
        <f t="shared" si="18"/>
        <v>3.7788442338095611E-3</v>
      </c>
      <c r="K42" s="2">
        <f t="shared" si="18"/>
        <v>4.0919242332413189E-3</v>
      </c>
      <c r="L42" s="2">
        <f t="shared" si="18"/>
        <v>4.0918757682480355E-3</v>
      </c>
      <c r="M42" s="2">
        <f t="shared" si="18"/>
        <v>3.7787957688168354E-3</v>
      </c>
      <c r="N42" s="2">
        <f t="shared" si="18"/>
        <v>3.7787494820250523E-3</v>
      </c>
      <c r="O42" s="2">
        <f t="shared" si="18"/>
        <v>5.1354294795638456E-3</v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3.7787494820250523E-3</v>
      </c>
      <c r="U42" s="2">
        <f>MAX(H42:S42)</f>
        <v>5.1355705181375631E-3</v>
      </c>
      <c r="V42" s="2">
        <f>MAX(-T42,U42)</f>
        <v>5.1355705181375631E-3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-1.3440000000000001</v>
      </c>
      <c r="D43" s="14">
        <f>IF(C42="","",(C42-C44*$B$19)*$F$28)</f>
        <v>4.5021021290322588E-3</v>
      </c>
      <c r="E43" s="14">
        <f>IF(C42="","",(C43+C44*$B$18)*$F$28)</f>
        <v>7.4619999999998576E-6</v>
      </c>
      <c r="F43" s="14">
        <f>IF(C42="","",C44*$F$28)</f>
        <v>1.0436E-4</v>
      </c>
      <c r="G43" s="1" t="str">
        <f>IF(C42="","","Vy")</f>
        <v>Vy</v>
      </c>
      <c r="H43" s="2">
        <f t="shared" ref="H43:S43" si="19">IF(OR(H$23="",$C42=""),"",H$26*(SIN(H$27+$F43)-SIN(H$27))+$E43)</f>
        <v>-1.343966946845541E-3</v>
      </c>
      <c r="I43" s="2">
        <f t="shared" si="19"/>
        <v>-1.3440377384073062E-3</v>
      </c>
      <c r="J43" s="2">
        <f t="shared" si="19"/>
        <v>-4.569777400177712E-4</v>
      </c>
      <c r="K43" s="2">
        <f t="shared" si="19"/>
        <v>-4.5696140350394177E-4</v>
      </c>
      <c r="L43" s="2">
        <f t="shared" si="19"/>
        <v>4.7184259481005021E-4</v>
      </c>
      <c r="M43" s="2">
        <f t="shared" si="19"/>
        <v>4.7182625829578147E-4</v>
      </c>
      <c r="N43" s="2">
        <f t="shared" si="19"/>
        <v>1.3588862566854972E-3</v>
      </c>
      <c r="O43" s="2">
        <f t="shared" si="19"/>
        <v>1.3589570482474321E-3</v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-1.3440377384073062E-3</v>
      </c>
      <c r="U43" s="2">
        <f>MAX(H43:S43)</f>
        <v>1.3589570482474321E-3</v>
      </c>
      <c r="V43" s="2">
        <f>MAX(-T43,U43)</f>
        <v>1.3589570482474321E-3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0.10435999999999999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2.3336999999999999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2.3337154810677404E-3</v>
      </c>
      <c r="I45" s="2">
        <f t="shared" si="20"/>
        <v>1.6980544813195197E-3</v>
      </c>
      <c r="J45" s="2">
        <f t="shared" si="20"/>
        <v>1.6980443199235277E-3</v>
      </c>
      <c r="K45" s="2">
        <f t="shared" si="20"/>
        <v>1.8447353198654461E-3</v>
      </c>
      <c r="L45" s="2">
        <f t="shared" si="20"/>
        <v>1.8447246802870251E-3</v>
      </c>
      <c r="M45" s="2">
        <f t="shared" si="20"/>
        <v>1.6980336803446385E-3</v>
      </c>
      <c r="N45" s="2">
        <f t="shared" si="20"/>
        <v>1.6980235189504665E-3</v>
      </c>
      <c r="O45" s="2">
        <f t="shared" si="20"/>
        <v>2.3336845186975423E-3</v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1.6980235189504665E-3</v>
      </c>
      <c r="U45" s="2">
        <f>MAX(H45:S45)</f>
        <v>2.3337154810677404E-3</v>
      </c>
      <c r="V45" s="2">
        <f>MAX(-T45,U45)</f>
        <v>2.3337154810677404E-3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-0.63370000000000004</v>
      </c>
      <c r="D46" s="14">
        <f>IF(C45="","",(C45-C47*$B$19)*$F$28)</f>
        <v>2.0369267564516128E-3</v>
      </c>
      <c r="E46" s="14">
        <f>IF(C45="","",(C46+C47*$B$18)*$F$28)</f>
        <v>-4.8385000000006346E-7</v>
      </c>
      <c r="F46" s="14">
        <f>IF(C45="","",C47*$F$28)</f>
        <v>4.8897000000000003E-5</v>
      </c>
      <c r="G46" s="1" t="str">
        <f>IF(C45="","","Vy")</f>
        <v>Vy</v>
      </c>
      <c r="H46" s="2">
        <f t="shared" ref="H46:S46" si="21">IF(OR(H$23="",$C45=""),"",H$26*(SIN(H$27+$F46)-SIN(H$27))+$E46)</f>
        <v>-6.3369274408850147E-4</v>
      </c>
      <c r="I46" s="2">
        <f t="shared" si="21"/>
        <v>-6.3370828504677446E-4</v>
      </c>
      <c r="J46" s="2">
        <f t="shared" si="21"/>
        <v>-2.1808378521152012E-4</v>
      </c>
      <c r="K46" s="2">
        <f t="shared" si="21"/>
        <v>-2.1808019883631577E-4</v>
      </c>
      <c r="L46" s="2">
        <f t="shared" si="21"/>
        <v>2.1710310099039705E-4</v>
      </c>
      <c r="M46" s="2">
        <f t="shared" si="21"/>
        <v>2.1709951461658405E-4</v>
      </c>
      <c r="N46" s="2">
        <f t="shared" si="21"/>
        <v>6.3272401445005821E-4</v>
      </c>
      <c r="O46" s="2">
        <f t="shared" si="21"/>
        <v>6.3273955540827048E-4</v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-6.3370828504677446E-4</v>
      </c>
      <c r="U46" s="2">
        <f>MAX(H46:S46)</f>
        <v>6.3273955540827048E-4</v>
      </c>
      <c r="V46" s="2">
        <f>MAX(-T46,U46)</f>
        <v>6.3370828504677446E-4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4.8897000000000003E-2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0.17112098049289942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6</v>
      </c>
      <c r="B64" s="1" t="str">
        <f>IF(B30="","",B30)</f>
        <v>Vx</v>
      </c>
      <c r="C64" s="14">
        <f>IF(C30="","",C30)</f>
        <v>15.135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2.6041756348906402</v>
      </c>
      <c r="I64" s="2">
        <f t="shared" ref="I64:S64" si="30">IF(OR(I$23="",$C64=""),"",I$26*(COS(I$27+$F65)-COS(I$27))+$D65)</f>
        <v>1.9920217020495699</v>
      </c>
      <c r="J64" s="2">
        <f t="shared" si="30"/>
        <v>1.9825927275809254</v>
      </c>
      <c r="K64" s="2">
        <f t="shared" si="30"/>
        <v>2.1238590197750189</v>
      </c>
      <c r="L64" s="2">
        <f t="shared" si="30"/>
        <v>2.1139863288607903</v>
      </c>
      <c r="M64" s="2">
        <f t="shared" si="30"/>
        <v>1.9727200366666964</v>
      </c>
      <c r="N64" s="2">
        <f t="shared" si="30"/>
        <v>1.9632910621980522</v>
      </c>
      <c r="O64" s="2">
        <f t="shared" si="30"/>
        <v>2.5754449950391249</v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-3.5070000000000001</v>
      </c>
      <c r="D65" s="2">
        <f>(C30-C32*$B$19)*$F$62</f>
        <v>2.3040118969399503</v>
      </c>
      <c r="E65" s="2">
        <f>(C31+C32*$B$18)*$F$62</f>
        <v>9.9037978670070154E-3</v>
      </c>
      <c r="F65" s="2">
        <f>C32*$F$62</f>
        <v>4.7106183510085359E-2</v>
      </c>
      <c r="G65" s="1" t="str">
        <f>IF(G31="","","Vy")</f>
        <v>Vy</v>
      </c>
      <c r="H65" s="2">
        <f>IF(OR(H$23="",$C64=""),"",H$26*(SIN(H$27+$F65)-SIN(H$27))+$E65)</f>
        <v>-0.59316301538078875</v>
      </c>
      <c r="I65" s="2">
        <f t="shared" ref="I65:S65" si="32">IF(OR(I$23="",$C64=""),"",I$26*(SIN(I$27+$F65)-SIN(I$27))+$E65)</f>
        <v>-0.60758379986224487</v>
      </c>
      <c r="J65" s="2">
        <f t="shared" si="32"/>
        <v>-0.20732930531231381</v>
      </c>
      <c r="K65" s="2">
        <f t="shared" si="32"/>
        <v>-0.2040014319704401</v>
      </c>
      <c r="L65" s="2">
        <f t="shared" si="32"/>
        <v>0.21508856820537031</v>
      </c>
      <c r="M65" s="2">
        <f t="shared" si="32"/>
        <v>0.21176069486349622</v>
      </c>
      <c r="N65" s="2">
        <f t="shared" si="32"/>
        <v>0.6120151894134287</v>
      </c>
      <c r="O65" s="2">
        <f t="shared" si="32"/>
        <v>0.62643597389488259</v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0.27528000000000002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5</v>
      </c>
      <c r="B67" s="1" t="str">
        <f t="shared" si="31"/>
        <v>Vx</v>
      </c>
      <c r="C67" s="14">
        <f t="shared" si="31"/>
        <v>13.552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2.3312238411000181</v>
      </c>
      <c r="I67" s="2">
        <f t="shared" ref="I67" si="33">IF(OR(I$23="",$C67=""),"",I$26*(COS(I$27+$F68)-COS(I$27))+$D68)</f>
        <v>1.7653156979009843</v>
      </c>
      <c r="J67" s="2">
        <f t="shared" ref="J67" si="34">IF(OR(J$23="",$C67=""),"",J$26*(COS(J$27+$F68)-COS(J$27))+$D68)</f>
        <v>1.757258203664821</v>
      </c>
      <c r="K67" s="2">
        <f t="shared" ref="K67" si="35">IF(OR(K$23="",$C67=""),"",K$26*(COS(K$27+$F68)-COS(K$27))+$D68)</f>
        <v>1.8878523905569049</v>
      </c>
      <c r="L67" s="2">
        <f t="shared" ref="L67" si="36">IF(OR(L$23="",$C67=""),"",L$26*(COS(L$27+$F68)-COS(L$27))+$D68)</f>
        <v>1.8794157201213915</v>
      </c>
      <c r="M67" s="2">
        <f t="shared" ref="M67" si="37">IF(OR(M$23="",$C67=""),"",M$26*(COS(M$27+$F68)-COS(M$27))+$D68)</f>
        <v>1.7488215332293073</v>
      </c>
      <c r="N67" s="2">
        <f t="shared" ref="N67" si="38">IF(OR(N$23="",$C67=""),"",N$26*(COS(N$27+$F68)-COS(N$27))+$D68)</f>
        <v>1.7407640389931434</v>
      </c>
      <c r="O67" s="2">
        <f t="shared" ref="O67" si="39">IF(OR(O$23="",$C67=""),"",O$26*(COS(O$27+$F68)-COS(O$27))+$D68)</f>
        <v>2.3066721821921767</v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-3.246</v>
      </c>
      <c r="D68" s="2">
        <f>IF(C33="","",(C33-C35*$B$19)*$F$62)</f>
        <v>2.0547405249391537</v>
      </c>
      <c r="E68" s="2">
        <f>IF(C33="","",(C34+C35*$B$18)*$F$62)</f>
        <v>8.4510663031124641E-3</v>
      </c>
      <c r="F68" s="2">
        <f>IF(C33="","",C35*$F$62)</f>
        <v>4.3545155906028109E-2</v>
      </c>
      <c r="G68" s="1" t="str">
        <f>IF(G34="","","Vy")</f>
        <v>Vy</v>
      </c>
      <c r="H68" s="2">
        <f>IF(OR(H$23="",$C67=""),"",H$26*(SIN(H$27+$F68)-SIN(H$27))+$E68)</f>
        <v>-0.549527119863781</v>
      </c>
      <c r="I68" s="2">
        <f t="shared" ref="I68" si="44">IF(OR(I$23="",$C67=""),"",I$26*(SIN(I$27+$F68)-SIN(I$27))+$E68)</f>
        <v>-0.56185034634261999</v>
      </c>
      <c r="J68" s="2">
        <f t="shared" ref="J68" si="45">IF(OR(J$23="",$C67=""),"",J$26*(SIN(J$27+$F68)-SIN(J$27))+$E68)</f>
        <v>-0.19183348348171428</v>
      </c>
      <c r="K68" s="2">
        <f t="shared" ref="K68" si="46">IF(OR(K$23="",$C67=""),"",K$26*(SIN(K$27+$F68)-SIN(K$27))+$E68)</f>
        <v>-0.18898966198659728</v>
      </c>
      <c r="L68" s="2">
        <f t="shared" ref="L68" si="47">IF(OR(L$23="",$C67=""),"",L$26*(SIN(L$27+$F68)-SIN(L$27))+$E68)</f>
        <v>0.19843975912658676</v>
      </c>
      <c r="M68" s="2">
        <f t="shared" ref="M68" si="48">IF(OR(M$23="",$C67=""),"",M$26*(SIN(M$27+$F68)-SIN(M$27))+$E68)</f>
        <v>0.19559593763146985</v>
      </c>
      <c r="N68" s="2">
        <f t="shared" ref="N68" si="49">IF(OR(N$23="",$C67=""),"",N$26*(SIN(N$27+$F68)-SIN(N$27))+$E68)</f>
        <v>0.56561280049237506</v>
      </c>
      <c r="O68" s="2">
        <f t="shared" ref="O68" si="50">IF(OR(O$23="",$C67=""),"",O$26*(SIN(O$27+$F68)-SIN(O$27))+$E68)</f>
        <v>0.57793602697121516</v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0.25446999999999997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4</v>
      </c>
      <c r="B70" s="1" t="str">
        <f t="shared" si="31"/>
        <v>Vx</v>
      </c>
      <c r="C70" s="14">
        <f t="shared" si="31"/>
        <v>10.933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1.8792545211557137</v>
      </c>
      <c r="I70" s="2">
        <f t="shared" ref="I70" si="55">IF(OR(I$23="",$C70=""),"",I$26*(COS(I$27+$F71)-COS(I$27))+$D71)</f>
        <v>1.4100828092154449</v>
      </c>
      <c r="J70" s="2">
        <f t="shared" ref="J70" si="56">IF(OR(J$23="",$C70=""),"",J$26*(COS(J$27+$F71)-COS(J$27))+$D71)</f>
        <v>1.4045453906870744</v>
      </c>
      <c r="K70" s="2">
        <f t="shared" ref="K70" si="57">IF(OR(K$23="",$C70=""),"",K$26*(COS(K$27+$F71)-COS(K$27))+$D71)</f>
        <v>1.5128157857502129</v>
      </c>
      <c r="L70" s="2">
        <f t="shared" ref="L70" si="58">IF(OR(L$23="",$C70=""),"",L$26*(COS(L$27+$F71)-COS(L$27))+$D71)</f>
        <v>1.5070177828205078</v>
      </c>
      <c r="M70" s="2">
        <f t="shared" ref="M70" si="59">IF(OR(M$23="",$C70=""),"",M$26*(COS(M$27+$F71)-COS(M$27))+$D71)</f>
        <v>1.3987473877573691</v>
      </c>
      <c r="N70" s="2">
        <f t="shared" ref="N70" si="60">IF(OR(N$23="",$C70=""),"",N$26*(COS(N$27+$F71)-COS(N$27))+$D71)</f>
        <v>1.3932099692289976</v>
      </c>
      <c r="O70" s="2">
        <f t="shared" ref="O70" si="61">IF(OR(O$23="",$C70=""),"",O$26*(COS(O$27+$F71)-COS(O$27))+$D71)</f>
        <v>1.8623816811692682</v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-2.6960000000000002</v>
      </c>
      <c r="D71" s="2">
        <f>IF(C36="","",(C36-C38*$B$19)*$F$62)</f>
        <v>1.6517742857740001</v>
      </c>
      <c r="E71" s="2">
        <f>IF(C36="","",(C37+C38*$B$18)*$F$62)</f>
        <v>6.1265589040969482E-3</v>
      </c>
      <c r="F71" s="2">
        <f>IF(C36="","",C38*$F$62)</f>
        <v>3.6097970834977136E-2</v>
      </c>
      <c r="G71" s="1" t="str">
        <f>IF(G37="","","Vy")</f>
        <v>Vy</v>
      </c>
      <c r="H71" s="2">
        <f>IF(OR(H$23="",$C70=""),"",H$26*(SIN(H$27+$F71)-SIN(H$27))+$E71)</f>
        <v>-0.45728669845894837</v>
      </c>
      <c r="I71" s="2">
        <f t="shared" ref="I71" si="66">IF(OR(I$23="",$C70=""),"",I$26*(SIN(I$27+$F71)-SIN(I$27))+$E71)</f>
        <v>-0.46575569150233748</v>
      </c>
      <c r="J71" s="2">
        <f t="shared" ref="J71" si="67">IF(OR(J$23="",$C70=""),"",J$26*(SIN(J$27+$F71)-SIN(J$27))+$E71)</f>
        <v>-0.15898957215677775</v>
      </c>
      <c r="K71" s="2">
        <f t="shared" ref="K71" si="68">IF(OR(K$23="",$C70=""),"",K$26*(SIN(K$27+$F71)-SIN(K$27))+$E71)</f>
        <v>-0.15703518914676479</v>
      </c>
      <c r="L71" s="2">
        <f t="shared" ref="L71" si="69">IF(OR(L$23="",$C70=""),"",L$26*(SIN(L$27+$F71)-SIN(L$27))+$E71)</f>
        <v>0.16416698287388085</v>
      </c>
      <c r="M71" s="2">
        <f t="shared" ref="M71" si="70">IF(OR(M$23="",$C70=""),"",M$26*(SIN(M$27+$F71)-SIN(M$27))+$E71)</f>
        <v>0.16221259986386857</v>
      </c>
      <c r="N71" s="2">
        <f t="shared" ref="N71" si="71">IF(OR(N$23="",$C70=""),"",N$26*(SIN(N$27+$F71)-SIN(N$27))+$E71)</f>
        <v>0.46897871920942885</v>
      </c>
      <c r="O71" s="2">
        <f t="shared" ref="O71" si="72">IF(OR(O$23="",$C70=""),"",O$26*(SIN(O$27+$F71)-SIN(O$27))+$E71)</f>
        <v>0.47744771225281807</v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0.21095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3</v>
      </c>
      <c r="B73" s="1" t="str">
        <f t="shared" si="31"/>
        <v>Vx</v>
      </c>
      <c r="C73" s="14">
        <f t="shared" si="31"/>
        <v>8.1534999999999993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1.4001542770299442</v>
      </c>
      <c r="I73" s="2">
        <f t="shared" ref="I73" si="77">IF(OR(I$23="",$C73=""),"",I$26*(COS(I$27+$F74)-COS(I$27))+$D74)</f>
        <v>1.0410871693177102</v>
      </c>
      <c r="J73" s="2">
        <f t="shared" ref="J73" si="78">IF(OR(J$23="",$C73=""),"",J$26*(COS(J$27+$F74)-COS(J$27))+$D74)</f>
        <v>1.0378442486369457</v>
      </c>
      <c r="K73" s="2">
        <f t="shared" ref="K73" si="79">IF(OR(K$23="",$C73=""),"",K$26*(COS(K$27+$F74)-COS(K$27))+$D74)</f>
        <v>1.12070588887823</v>
      </c>
      <c r="L73" s="2">
        <f t="shared" ref="L73" si="80">IF(OR(L$23="",$C73=""),"",L$26*(COS(L$27+$F74)-COS(L$27))+$D74)</f>
        <v>1.1173103601654302</v>
      </c>
      <c r="M73" s="2">
        <f t="shared" ref="M73" si="81">IF(OR(M$23="",$C73=""),"",M$26*(COS(M$27+$F74)-COS(M$27))+$D74)</f>
        <v>1.0344487199241457</v>
      </c>
      <c r="N73" s="2">
        <f t="shared" ref="N73" si="82">IF(OR(N$23="",$C73=""),"",N$26*(COS(N$27+$F74)-COS(N$27))+$D74)</f>
        <v>1.0312057992433801</v>
      </c>
      <c r="O73" s="2">
        <f t="shared" ref="O73" si="83">IF(OR(O$23="",$C73=""),"",O$26*(COS(O$27+$F74)-COS(O$27))+$D74)</f>
        <v>1.3902729069556135</v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-2.069</v>
      </c>
      <c r="D74" s="2">
        <f>IF(C39="","",(C39-C41*$B$19)*$F$62)</f>
        <v>1.2275746929454918</v>
      </c>
      <c r="E74" s="2">
        <f>IF(C39="","",(C40+C41*$B$18)*$F$62)</f>
        <v>3.6822668187364554E-3</v>
      </c>
      <c r="F74" s="2">
        <f>IF(C39="","",C41*$F$62)</f>
        <v>2.7624059880968752E-2</v>
      </c>
      <c r="G74" s="1" t="str">
        <f>IF(G40="","","Vy")</f>
        <v>Vy</v>
      </c>
      <c r="H74" s="2">
        <f>IF(OR(H$23="",$C73=""),"",H$26*(SIN(H$27+$F74)-SIN(H$27))+$E74)</f>
        <v>-0.35168823281198419</v>
      </c>
      <c r="I74" s="2">
        <f t="shared" ref="I74" si="88">IF(OR(I$23="",$C73=""),"",I$26*(SIN(I$27+$F74)-SIN(I$27))+$E74)</f>
        <v>-0.3566479938531541</v>
      </c>
      <c r="J74" s="2">
        <f t="shared" ref="J74" si="89">IF(OR(J$23="",$C73=""),"",J$26*(SIN(J$27+$F74)-SIN(J$27))+$E74)</f>
        <v>-0.12187334650284731</v>
      </c>
      <c r="K74" s="2">
        <f t="shared" ref="K74" si="90">IF(OR(K$23="",$C73=""),"",K$26*(SIN(K$27+$F74)-SIN(K$27))+$E74)</f>
        <v>-0.12072878626257692</v>
      </c>
      <c r="L74" s="2">
        <f t="shared" ref="L74" si="91">IF(OR(L$23="",$C73=""),"",L$26*(SIN(L$27+$F74)-SIN(L$27))+$E74)</f>
        <v>0.12509407978656709</v>
      </c>
      <c r="M74" s="2">
        <f t="shared" ref="M74" si="92">IF(OR(M$23="",$C73=""),"",M$26*(SIN(M$27+$F74)-SIN(M$27))+$E74)</f>
        <v>0.12394951954629732</v>
      </c>
      <c r="N74" s="2">
        <f t="shared" ref="N74" si="93">IF(OR(N$23="",$C73=""),"",N$26*(SIN(N$27+$F74)-SIN(N$27))+$E74)</f>
        <v>0.3587241668966033</v>
      </c>
      <c r="O74" s="2">
        <f t="shared" ref="O74" si="94">IF(OR(O$23="",$C73=""),"",O$26*(SIN(O$27+$F74)-SIN(O$27))+$E74)</f>
        <v>0.36368392793777304</v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0.16142999999999999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2</v>
      </c>
      <c r="B76" s="1" t="str">
        <f t="shared" si="31"/>
        <v>Vx</v>
      </c>
      <c r="C76" s="14">
        <f t="shared" si="31"/>
        <v>5.1355000000000004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0.8808509527296261</v>
      </c>
      <c r="I76" s="2">
        <f t="shared" ref="I76" si="99">IF(OR(I$23="",$C76=""),"",I$26*(COS(I$27+$F77)-COS(I$27))+$D77)</f>
        <v>0.64870688040331637</v>
      </c>
      <c r="J76" s="2">
        <f t="shared" ref="J76" si="100">IF(OR(J$23="",$C76=""),"",J$26*(COS(J$27+$F77)-COS(J$27))+$D77)</f>
        <v>0.64735152856560918</v>
      </c>
      <c r="K76" s="2">
        <f t="shared" ref="K76" si="101">IF(OR(K$23="",$C76=""),"",K$26*(COS(K$27+$F77)-COS(K$27))+$D77)</f>
        <v>0.70092323756398878</v>
      </c>
      <c r="L76" s="2">
        <f t="shared" ref="L76" si="102">IF(OR(L$23="",$C76=""),"",L$26*(COS(L$27+$F77)-COS(L$27))+$D77)</f>
        <v>0.69950410446333011</v>
      </c>
      <c r="M76" s="2">
        <f t="shared" ref="M76" si="103">IF(OR(M$23="",$C76=""),"",M$26*(COS(M$27+$F77)-COS(M$27))+$D77)</f>
        <v>0.64593239546495096</v>
      </c>
      <c r="N76" s="2">
        <f t="shared" ref="N76" si="104">IF(OR(N$23="",$C76=""),"",N$26*(COS(N$27+$F77)-COS(N$27))+$D77)</f>
        <v>0.64457704362724377</v>
      </c>
      <c r="O76" s="2">
        <f t="shared" ref="O76" si="105">IF(OR(O$23="",$C76=""),"",O$26*(COS(O$27+$F77)-COS(O$27))+$D77)</f>
        <v>0.87672111595355351</v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-1.3440000000000001</v>
      </c>
      <c r="D77" s="2">
        <f>IF(C42="","",(C42-C44*$B$19)*$F$62)</f>
        <v>0.77040413059917001</v>
      </c>
      <c r="E77" s="2">
        <f>IF(C42="","",(C43+C44*$B$18)*$F$62)</f>
        <v>1.2769047564379912E-3</v>
      </c>
      <c r="F77" s="2">
        <f>IF(C42="","",C44*$F$62)</f>
        <v>1.7858185524238984E-2</v>
      </c>
      <c r="G77" s="1" t="str">
        <f>IF(G43="","","Vy")</f>
        <v>Vy</v>
      </c>
      <c r="H77" s="2">
        <f>IF(OR(H$23="",$C76=""),"",H$26*(SIN(H$27+$F77)-SIN(H$27))+$E77)</f>
        <v>-0.22900652796095633</v>
      </c>
      <c r="I77" s="2">
        <f t="shared" ref="I77" si="110">IF(OR(I$23="",$C76=""),"",I$26*(SIN(I$27+$F77)-SIN(I$27))+$E77)</f>
        <v>-0.23107941900686144</v>
      </c>
      <c r="J77" s="2">
        <f t="shared" ref="J77" si="111">IF(OR(J$23="",$C76=""),"",J$26*(SIN(J$27+$F77)-SIN(J$27))+$E77)</f>
        <v>-7.9292910178120665E-2</v>
      </c>
      <c r="K77" s="2">
        <f t="shared" ref="K77" si="112">IF(OR(K$23="",$C76=""),"",K$26*(SIN(K$27+$F77)-SIN(K$27))+$E77)</f>
        <v>-7.8814550705988667E-2</v>
      </c>
      <c r="L77" s="2">
        <f t="shared" ref="L77" si="113">IF(OR(L$23="",$C76=""),"",L$26*(SIN(L$27+$F77)-SIN(L$27))+$E77)</f>
        <v>8.0114852655869026E-2</v>
      </c>
      <c r="M77" s="2">
        <f t="shared" ref="M77" si="114">IF(OR(M$23="",$C76=""),"",M$26*(SIN(M$27+$F77)-SIN(M$27))+$E77)</f>
        <v>7.9636493183737819E-2</v>
      </c>
      <c r="N77" s="2">
        <f t="shared" ref="N77" si="115">IF(OR(N$23="",$C76=""),"",N$26*(SIN(N$27+$F77)-SIN(N$27))+$E77)</f>
        <v>0.23142300201247723</v>
      </c>
      <c r="O77" s="2">
        <f t="shared" ref="O77" si="116">IF(OR(O$23="",$C76=""),"",O$26*(SIN(O$27+$F77)-SIN(O$27))+$E77)</f>
        <v>0.23349589305838267</v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0.10435999999999999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1</v>
      </c>
      <c r="B79" s="1" t="str">
        <f t="shared" si="31"/>
        <v>Vx</v>
      </c>
      <c r="C79" s="14">
        <f t="shared" si="31"/>
        <v>2.3336999999999999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0.39979776305009801</v>
      </c>
      <c r="I79" s="2">
        <f t="shared" ref="I79" si="121">IF(OR(I$23="",$C79=""),"",I$26*(COS(I$27+$F80)-COS(I$27))+$D80)</f>
        <v>0.29102409871851048</v>
      </c>
      <c r="J79" s="2">
        <f t="shared" ref="J79" si="122">IF(OR(J$23="",$C79=""),"",J$26*(COS(J$27+$F80)-COS(J$27))+$D80)</f>
        <v>0.29072655050630397</v>
      </c>
      <c r="K79" s="2">
        <f t="shared" ref="K79" si="123">IF(OR(K$23="",$C79=""),"",K$26*(COS(K$27+$F80)-COS(K$27))+$D80)</f>
        <v>0.31582816535205516</v>
      </c>
      <c r="L79" s="2">
        <f t="shared" ref="L79" si="124">IF(OR(L$23="",$C79=""),"",L$26*(COS(L$27+$F80)-COS(L$27))+$D80)</f>
        <v>0.31551661487103866</v>
      </c>
      <c r="M79" s="2">
        <f t="shared" ref="M79" si="125">IF(OR(M$23="",$C79=""),"",M$26*(COS(M$27+$F80)-COS(M$27))+$D80)</f>
        <v>0.29041500002528942</v>
      </c>
      <c r="N79" s="2">
        <f t="shared" ref="N79" si="126">IF(OR(N$23="",$C79=""),"",N$26*(COS(N$27+$F80)-COS(N$27))+$D80)</f>
        <v>0.29011745181308179</v>
      </c>
      <c r="O79" s="2">
        <f t="shared" ref="O79" si="127">IF(OR(O$23="",$C79=""),"",O$26*(COS(O$27+$F80)-COS(O$27))+$D80)</f>
        <v>0.39889111614466705</v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-0.63370000000000004</v>
      </c>
      <c r="D80" s="2">
        <f>IF(C45="","",(C45-C47*$B$19)*$F$62)</f>
        <v>0.34856090375622129</v>
      </c>
      <c r="E80" s="2">
        <f>IF(C45="","",(C46+C47*$B$18)*$F$62)</f>
        <v>-8.2796886411500229E-5</v>
      </c>
      <c r="F80" s="2">
        <f>IF(C45="","",C47*$F$62)</f>
        <v>8.367302583161304E-3</v>
      </c>
      <c r="G80" s="1" t="str">
        <f>IF(G46="","","Vy")</f>
        <v>Vy</v>
      </c>
      <c r="H80" s="2">
        <f>IF(OR(H$23="",$C79=""),"",H$26*(SIN(H$27+$F80)-SIN(H$27))+$E80)</f>
        <v>-0.10822563912568636</v>
      </c>
      <c r="I80" s="2">
        <f t="shared" ref="I80" si="132">IF(OR(I$23="",$C79=""),"",I$26*(SIN(I$27+$F80)-SIN(I$27))+$E80)</f>
        <v>-0.10868071286200241</v>
      </c>
      <c r="J80" s="2">
        <f t="shared" ref="J80" si="133">IF(OR(J$23="",$C79=""),"",J$26*(SIN(J$27+$F80)-SIN(J$27))+$E80)</f>
        <v>-3.7559470799041504E-2</v>
      </c>
      <c r="K80" s="2">
        <f t="shared" ref="K80" si="134">IF(OR(K$23="",$C79=""),"",K$26*(SIN(K$27+$F80)-SIN(K$27))+$E80)</f>
        <v>-3.7454453782969188E-2</v>
      </c>
      <c r="L80" s="2">
        <f t="shared" ref="L80" si="135">IF(OR(L$23="",$C79=""),"",L$26*(SIN(L$27+$F80)-SIN(L$27))+$E80)</f>
        <v>3.7013670259424987E-2</v>
      </c>
      <c r="M80" s="2">
        <f t="shared" ref="M80" si="136">IF(OR(M$23="",$C79=""),"",M$26*(SIN(M$27+$F80)-SIN(M$27))+$E80)</f>
        <v>3.6908653243352074E-2</v>
      </c>
      <c r="N80" s="2">
        <f t="shared" ref="N80" si="137">IF(OR(N$23="",$C79=""),"",N$26*(SIN(N$27+$F80)-SIN(N$27))+$E80)</f>
        <v>0.10802989530631141</v>
      </c>
      <c r="O80" s="2">
        <f t="shared" ref="O80" si="138">IF(OR(O$23="",$C79=""),"",O$26*(SIN(O$27+$F80)-SIN(O$27))+$E80)</f>
        <v>0.10848496904262779</v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4.8897000000000003E-2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2.6041756348906402</v>
      </c>
      <c r="C98" s="3">
        <f>IF($B64="",0,Dati!C$8+I64*Dati!$B$13)</f>
        <v>1.9920217020495699</v>
      </c>
      <c r="D98" s="3">
        <f>IF($B64="",0,Dati!D$8+J64*Dati!$B$13)</f>
        <v>10.482592727580926</v>
      </c>
      <c r="E98" s="3">
        <f>IF(Dati!E$7="",$B98,IF($B64="",0,IF(Dati!E$7="","",Dati!E$8+K64*Dati!$B$13)))</f>
        <v>10.623859019775018</v>
      </c>
      <c r="F98" s="3">
        <f>IF(Dati!F$7="",$B98,IF($B64="",0,IF(Dati!F$7="","",Dati!F$8+L64*Dati!$B$13)))</f>
        <v>19.513986328860788</v>
      </c>
      <c r="G98" s="3">
        <f>IF(Dati!G$7="",$B98,IF($B64="",0,IF(Dati!G$7="","",Dati!G$8+M64*Dati!$B$13)))</f>
        <v>19.372720036666696</v>
      </c>
      <c r="H98" s="3">
        <f>IF(Dati!H$7="",$B98,IF($B64="",0,IF(Dati!H$7="","",Dati!H$8+N64*Dati!$B$13)))</f>
        <v>27.863291062198051</v>
      </c>
      <c r="I98" s="3">
        <f>IF(Dati!I$7="",$B98,IF($B64="",0,IF(Dati!I$7="","",Dati!I$8+O64*Dati!$B$13)))</f>
        <v>28.475444995039123</v>
      </c>
      <c r="J98" s="3">
        <f>IF(Dati!J$7="",$B98,IF($B64="",0,IF(Dati!J$7="","",Dati!J$8+P64*Dati!$B$13)))</f>
        <v>2.6041756348906402</v>
      </c>
      <c r="K98" s="3">
        <f>IF(Dati!K$7="",$B98,IF($B64="",0,IF(Dati!K$7="","",Dati!K$8+Q64*Dati!$B$13)))</f>
        <v>2.6041756348906402</v>
      </c>
      <c r="L98" s="3">
        <f>IF(Dati!L$7="",$B98,IF($B64="",0,IF(Dati!L$7="","",Dati!L$8+R64*Dati!$B$13)))</f>
        <v>2.6041756348906402</v>
      </c>
      <c r="M98" s="3">
        <f>IF(Dati!M$7="",$B98,IF($B64="",0,IF(Dati!M$7="","",Dati!M$8+S64*Dati!$B$13)))</f>
        <v>2.6041756348906402</v>
      </c>
      <c r="N98" s="3">
        <f>IF(Dati!N$7="",$B98,IF($B64="",0,IF(Dati!N$7="","",Dati!N$8+T64*Dati!$B$13)))</f>
        <v>2.6041756348906402</v>
      </c>
      <c r="P98" s="3">
        <f>IF($B64="",0,$P$128+$D65*Dati!$B$13)</f>
        <v>14.21801189693995</v>
      </c>
      <c r="Q98" s="3">
        <f>IF($B64="",0,$Q$128+$D65*Dati!$B$13)</f>
        <v>16.290011896939948</v>
      </c>
      <c r="R98" s="3"/>
      <c r="S98" s="3">
        <f>IF($B64="",0,$S$128+$D65*Dati!$B$13)</f>
        <v>15.25401189693995</v>
      </c>
      <c r="T98" s="3">
        <f>IF($B64="",0,$T$128+$D65*Dati!$B$13)</f>
        <v>15.25401189693995</v>
      </c>
    </row>
    <row r="99" spans="1:20" x14ac:dyDescent="0.2">
      <c r="A99" s="6" t="s">
        <v>8</v>
      </c>
      <c r="B99" s="3">
        <f>IF($B65="",0,Dati!B$9+H65*Dati!$B$13)</f>
        <v>-0.59316301538078875</v>
      </c>
      <c r="C99" s="3">
        <f>IF($B65="",0,Dati!C$9+I65*Dati!$B$13)</f>
        <v>12.392416200137756</v>
      </c>
      <c r="D99" s="3">
        <f>IF($B65="",0,Dati!D$9+J65*Dati!$B$13)</f>
        <v>12.792670694687686</v>
      </c>
      <c r="E99" s="3">
        <f>IF(Dati!E$7="",$B99,IF($B65="",0,IF(Dati!E$7="","",Dati!E$9+K65*Dati!$B$13)))</f>
        <v>9.7959985680295603</v>
      </c>
      <c r="F99" s="3">
        <f>IF(Dati!F$7="",$B99,IF($B65="",0,IF(Dati!F$7="","",Dati!F$9+L65*Dati!$B$13)))</f>
        <v>10.21508856820537</v>
      </c>
      <c r="G99" s="3">
        <f>IF(Dati!G$7="",$B99,IF($B65="",0,IF(Dati!G$7="","",Dati!G$9+M65*Dati!$B$13)))</f>
        <v>13.211760694863496</v>
      </c>
      <c r="H99" s="3">
        <f>IF(Dati!H$7="",$B99,IF($B65="",0,IF(Dati!H$7="","",Dati!H$9+N65*Dati!$B$13)))</f>
        <v>13.612015189413428</v>
      </c>
      <c r="I99" s="3">
        <f>IF(Dati!I$7="",$B99,IF($B65="",0,IF(Dati!I$7="","",Dati!I$9+O65*Dati!$B$13)))</f>
        <v>0.62643597389488259</v>
      </c>
      <c r="J99" s="3">
        <f>IF(Dati!J$7="",$B99,IF($B65="",0,IF(Dati!J$7="","",Dati!J$9+P65*Dati!$B$13)))</f>
        <v>-0.59316301538078875</v>
      </c>
      <c r="K99" s="3">
        <f>IF(Dati!K$7="",$B99,IF($B65="",0,IF(Dati!K$7="","",Dati!K$9+Q65*Dati!$B$13)))</f>
        <v>-0.59316301538078875</v>
      </c>
      <c r="L99" s="3">
        <f>IF(Dati!L$7="",$B99,IF($B65="",0,IF(Dati!L$7="","",Dati!L$9+R65*Dati!$B$13)))</f>
        <v>-0.59316301538078875</v>
      </c>
      <c r="M99" s="3">
        <f>IF(Dati!M$7="",$B99,IF($B65="",0,IF(Dati!M$7="","",Dati!M$9+S65*Dati!$B$13)))</f>
        <v>-0.59316301538078875</v>
      </c>
      <c r="N99" s="3">
        <f>IF(Dati!N$7="",$B99,IF($B65="",0,IF(Dati!N$7="","",Dati!N$9+T65*Dati!$B$13)))</f>
        <v>-0.59316301538078875</v>
      </c>
      <c r="P99" s="3">
        <f>IF($B65="",0,$P$129+$E65*Dati!$B$13)</f>
        <v>6.0792586365766841</v>
      </c>
      <c r="Q99" s="3">
        <f>IF($B65="",0,$Q$129+$E65*Dati!$B$13)</f>
        <v>6.0792586365766841</v>
      </c>
      <c r="R99" s="3"/>
      <c r="S99" s="3">
        <f>IF($B65="",0,$S$129+$E65*Dati!$B$13)</f>
        <v>5.0432586365766836</v>
      </c>
      <c r="T99" s="3">
        <f>IF($B65="",0,$T$129+$E65*Dati!$B$13)</f>
        <v>7.1152586365766846</v>
      </c>
    </row>
    <row r="101" spans="1:20" x14ac:dyDescent="0.2">
      <c r="A101" s="6" t="s">
        <v>7</v>
      </c>
      <c r="B101" s="3">
        <f>IF($B67="",0,Dati!B$8+H67*Dati!$B$13)</f>
        <v>2.3312238411000181</v>
      </c>
      <c r="C101" s="3">
        <f>IF($B67="",0,Dati!C$8+I67*Dati!$B$13)</f>
        <v>1.7653156979009843</v>
      </c>
      <c r="D101" s="3">
        <f>IF($B67="",0,Dati!D$8+J67*Dati!$B$13)</f>
        <v>10.25725820366482</v>
      </c>
      <c r="E101" s="3">
        <f>IF(Dati!E$7="",$B101,IF($B67="",0,IF(Dati!E$7="","",Dati!E$8+K67*Dati!$B$13)))</f>
        <v>10.387852390556905</v>
      </c>
      <c r="F101" s="3">
        <f>IF(Dati!F$7="",$B101,IF($B67="",0,IF(Dati!F$7="","",Dati!F$8+L67*Dati!$B$13)))</f>
        <v>19.279415720121388</v>
      </c>
      <c r="G101" s="3">
        <f>IF(Dati!G$7="",$B101,IF($B67="",0,IF(Dati!G$7="","",Dati!G$8+M67*Dati!$B$13)))</f>
        <v>19.148821533229306</v>
      </c>
      <c r="H101" s="3">
        <f>IF(Dati!H$7="",$B101,IF($B67="",0,IF(Dati!H$7="","",Dati!H$8+N67*Dati!$B$13)))</f>
        <v>27.64076403899314</v>
      </c>
      <c r="I101" s="3">
        <f>IF(Dati!I$7="",$B101,IF($B67="",0,IF(Dati!I$7="","",Dati!I$8+O67*Dati!$B$13)))</f>
        <v>28.206672182192175</v>
      </c>
      <c r="J101" s="3">
        <f>IF(Dati!J$7="",$B101,IF($B67="",0,IF(Dati!J$7="","",Dati!J$8+P67*Dati!$B$13)))</f>
        <v>2.3312238411000181</v>
      </c>
      <c r="K101" s="3">
        <f>IF(Dati!K$7="",$B101,IF($B67="",0,IF(Dati!K$7="","",Dati!K$8+Q67*Dati!$B$13)))</f>
        <v>2.3312238411000181</v>
      </c>
      <c r="L101" s="3">
        <f>IF(Dati!L$7="",$B101,IF($B67="",0,IF(Dati!L$7="","",Dati!L$8+R67*Dati!$B$13)))</f>
        <v>2.3312238411000181</v>
      </c>
      <c r="M101" s="3">
        <f>IF(Dati!M$7="",$B101,IF($B67="",0,IF(Dati!M$7="","",Dati!M$8+S67*Dati!$B$13)))</f>
        <v>2.3312238411000181</v>
      </c>
      <c r="N101" s="3">
        <f>IF(Dati!N$7="",$B101,IF($B67="",0,IF(Dati!N$7="","",Dati!N$8+T67*Dati!$B$13)))</f>
        <v>2.3312238411000181</v>
      </c>
      <c r="P101" s="3">
        <f>IF($B67="",0,$P$128+$D68*Dati!$B$13)</f>
        <v>13.968740524939154</v>
      </c>
      <c r="Q101" s="3">
        <f>IF($B67="",0,$Q$128+$D68*Dati!$B$13)</f>
        <v>16.040740524939153</v>
      </c>
      <c r="R101" s="3"/>
      <c r="S101" s="3">
        <f>IF($B67="",0,$S$128+$D68*Dati!$B$13)</f>
        <v>15.004740524939153</v>
      </c>
      <c r="T101" s="3">
        <f>IF($B67="",0,$T$128+$D68*Dati!$B$13)</f>
        <v>15.004740524939153</v>
      </c>
    </row>
    <row r="102" spans="1:20" x14ac:dyDescent="0.2">
      <c r="A102" s="6" t="s">
        <v>8</v>
      </c>
      <c r="B102" s="3">
        <f>IF($B68="",0,Dati!B$9+H68*Dati!$B$13)</f>
        <v>-0.549527119863781</v>
      </c>
      <c r="C102" s="3">
        <f>IF($B68="",0,Dati!C$9+I68*Dati!$B$13)</f>
        <v>12.43814965365738</v>
      </c>
      <c r="D102" s="3">
        <f>IF($B68="",0,Dati!D$9+J68*Dati!$B$13)</f>
        <v>12.808166516518286</v>
      </c>
      <c r="E102" s="3">
        <f>IF(Dati!E$7="",$B102,IF($B68="",0,IF(Dati!E$7="","",Dati!E$9+K68*Dati!$B$13)))</f>
        <v>9.8110103380134035</v>
      </c>
      <c r="F102" s="3">
        <f>IF(Dati!F$7="",$B102,IF($B68="",0,IF(Dati!F$7="","",Dati!F$9+L68*Dati!$B$13)))</f>
        <v>10.198439759126586</v>
      </c>
      <c r="G102" s="3">
        <f>IF(Dati!G$7="",$B102,IF($B68="",0,IF(Dati!G$7="","",Dati!G$9+M68*Dati!$B$13)))</f>
        <v>13.19559593763147</v>
      </c>
      <c r="H102" s="3">
        <f>IF(Dati!H$7="",$B102,IF($B68="",0,IF(Dati!H$7="","",Dati!H$9+N68*Dati!$B$13)))</f>
        <v>13.565612800492374</v>
      </c>
      <c r="I102" s="3">
        <f>IF(Dati!I$7="",$B102,IF($B68="",0,IF(Dati!I$7="","",Dati!I$9+O68*Dati!$B$13)))</f>
        <v>0.57793602697121516</v>
      </c>
      <c r="J102" s="3">
        <f>IF(Dati!J$7="",$B102,IF($B68="",0,IF(Dati!J$7="","",Dati!J$9+P68*Dati!$B$13)))</f>
        <v>-0.549527119863781</v>
      </c>
      <c r="K102" s="3">
        <f>IF(Dati!K$7="",$B102,IF($B68="",0,IF(Dati!K$7="","",Dati!K$9+Q68*Dati!$B$13)))</f>
        <v>-0.549527119863781</v>
      </c>
      <c r="L102" s="3">
        <f>IF(Dati!L$7="",$B102,IF($B68="",0,IF(Dati!L$7="","",Dati!L$9+R68*Dati!$B$13)))</f>
        <v>-0.549527119863781</v>
      </c>
      <c r="M102" s="3">
        <f>IF(Dati!M$7="",$B102,IF($B68="",0,IF(Dati!M$7="","",Dati!M$9+S68*Dati!$B$13)))</f>
        <v>-0.549527119863781</v>
      </c>
      <c r="N102" s="3">
        <f>IF(Dati!N$7="",$B102,IF($B68="",0,IF(Dati!N$7="","",Dati!N$9+T68*Dati!$B$13)))</f>
        <v>-0.549527119863781</v>
      </c>
      <c r="P102" s="3">
        <f>IF($B68="",0,$P$129+$E68*Dati!$B$13)</f>
        <v>6.0778059050127897</v>
      </c>
      <c r="Q102" s="3">
        <f>IF($B68="",0,$Q$129+$E68*Dati!$B$13)</f>
        <v>6.0778059050127897</v>
      </c>
      <c r="R102" s="3"/>
      <c r="S102" s="3">
        <f>IF($B68="",0,$S$129+$E68*Dati!$B$13)</f>
        <v>5.0418059050127892</v>
      </c>
      <c r="T102" s="3">
        <f>IF($B68="",0,$T$129+$E68*Dati!$B$13)</f>
        <v>7.1138059050127902</v>
      </c>
    </row>
    <row r="104" spans="1:20" x14ac:dyDescent="0.2">
      <c r="A104" s="6" t="s">
        <v>7</v>
      </c>
      <c r="B104" s="3">
        <f>IF($B70="",0,Dati!B$8+H70*Dati!$B$13)</f>
        <v>1.8792545211557137</v>
      </c>
      <c r="C104" s="3">
        <f>IF($B70="",0,Dati!C$8+I70*Dati!$B$13)</f>
        <v>1.4100828092154449</v>
      </c>
      <c r="D104" s="3">
        <f>IF($B70="",0,Dati!D$8+J70*Dati!$B$13)</f>
        <v>9.9045453906870744</v>
      </c>
      <c r="E104" s="3">
        <f>IF(Dati!E$7="",$B104,IF($B70="",0,IF(Dati!E$7="","",Dati!E$8+K70*Dati!$B$13)))</f>
        <v>10.012815785750213</v>
      </c>
      <c r="F104" s="3">
        <f>IF(Dati!F$7="",$B104,IF($B70="",0,IF(Dati!F$7="","",Dati!F$8+L70*Dati!$B$13)))</f>
        <v>18.907017782820507</v>
      </c>
      <c r="G104" s="3">
        <f>IF(Dati!G$7="",$B104,IF($B70="",0,IF(Dati!G$7="","",Dati!G$8+M70*Dati!$B$13)))</f>
        <v>18.798747387757366</v>
      </c>
      <c r="H104" s="3">
        <f>IF(Dati!H$7="",$B104,IF($B70="",0,IF(Dati!H$7="","",Dati!H$8+N70*Dati!$B$13)))</f>
        <v>27.293209969228997</v>
      </c>
      <c r="I104" s="3">
        <f>IF(Dati!I$7="",$B104,IF($B70="",0,IF(Dati!I$7="","",Dati!I$8+O70*Dati!$B$13)))</f>
        <v>27.762381681169266</v>
      </c>
      <c r="J104" s="3">
        <f>IF(Dati!J$7="",$B104,IF($B70="",0,IF(Dati!J$7="","",Dati!J$8+P70*Dati!$B$13)))</f>
        <v>1.8792545211557137</v>
      </c>
      <c r="K104" s="3">
        <f>IF(Dati!K$7="",$B104,IF($B70="",0,IF(Dati!K$7="","",Dati!K$8+Q70*Dati!$B$13)))</f>
        <v>1.8792545211557137</v>
      </c>
      <c r="L104" s="3">
        <f>IF(Dati!L$7="",$B104,IF($B70="",0,IF(Dati!L$7="","",Dati!L$8+R70*Dati!$B$13)))</f>
        <v>1.8792545211557137</v>
      </c>
      <c r="M104" s="3">
        <f>IF(Dati!M$7="",$B104,IF($B70="",0,IF(Dati!M$7="","",Dati!M$8+S70*Dati!$B$13)))</f>
        <v>1.8792545211557137</v>
      </c>
      <c r="N104" s="3">
        <f>IF(Dati!N$7="",$B104,IF($B70="",0,IF(Dati!N$7="","",Dati!N$8+T70*Dati!$B$13)))</f>
        <v>1.8792545211557137</v>
      </c>
      <c r="P104" s="3">
        <f>IF($B70="",0,$P$128+$D71*Dati!$B$13)</f>
        <v>13.565774285773999</v>
      </c>
      <c r="Q104" s="3">
        <f>IF($B70="",0,$Q$128+$D71*Dati!$B$13)</f>
        <v>15.637774285773999</v>
      </c>
      <c r="R104" s="3"/>
      <c r="S104" s="3">
        <f>IF($B70="",0,$S$128+$D71*Dati!$B$13)</f>
        <v>14.601774285773999</v>
      </c>
      <c r="T104" s="3">
        <f>IF($B70="",0,$T$128+$D71*Dati!$B$13)</f>
        <v>14.601774285773999</v>
      </c>
    </row>
    <row r="105" spans="1:20" x14ac:dyDescent="0.2">
      <c r="A105" s="6" t="s">
        <v>8</v>
      </c>
      <c r="B105" s="3">
        <f>IF($B71="",0,Dati!B$9+H71*Dati!$B$13)</f>
        <v>-0.45728669845894837</v>
      </c>
      <c r="C105" s="3">
        <f>IF($B71="",0,Dati!C$9+I71*Dati!$B$13)</f>
        <v>12.534244308497662</v>
      </c>
      <c r="D105" s="3">
        <f>IF($B71="",0,Dati!D$9+J71*Dati!$B$13)</f>
        <v>12.841010427843223</v>
      </c>
      <c r="E105" s="3">
        <f>IF(Dati!E$7="",$B105,IF($B71="",0,IF(Dati!E$7="","",Dati!E$9+K71*Dati!$B$13)))</f>
        <v>9.8429648108532355</v>
      </c>
      <c r="F105" s="3">
        <f>IF(Dati!F$7="",$B105,IF($B71="",0,IF(Dati!F$7="","",Dati!F$9+L71*Dati!$B$13)))</f>
        <v>10.164166982873882</v>
      </c>
      <c r="G105" s="3">
        <f>IF(Dati!G$7="",$B105,IF($B71="",0,IF(Dati!G$7="","",Dati!G$9+M71*Dati!$B$13)))</f>
        <v>13.162212599863869</v>
      </c>
      <c r="H105" s="3">
        <f>IF(Dati!H$7="",$B105,IF($B71="",0,IF(Dati!H$7="","",Dati!H$9+N71*Dati!$B$13)))</f>
        <v>13.46897871920943</v>
      </c>
      <c r="I105" s="3">
        <f>IF(Dati!I$7="",$B105,IF($B71="",0,IF(Dati!I$7="","",Dati!I$9+O71*Dati!$B$13)))</f>
        <v>0.47744771225281807</v>
      </c>
      <c r="J105" s="3">
        <f>IF(Dati!J$7="",$B105,IF($B71="",0,IF(Dati!J$7="","",Dati!J$9+P71*Dati!$B$13)))</f>
        <v>-0.45728669845894837</v>
      </c>
      <c r="K105" s="3">
        <f>IF(Dati!K$7="",$B105,IF($B71="",0,IF(Dati!K$7="","",Dati!K$9+Q71*Dati!$B$13)))</f>
        <v>-0.45728669845894837</v>
      </c>
      <c r="L105" s="3">
        <f>IF(Dati!L$7="",$B105,IF($B71="",0,IF(Dati!L$7="","",Dati!L$9+R71*Dati!$B$13)))</f>
        <v>-0.45728669845894837</v>
      </c>
      <c r="M105" s="3">
        <f>IF(Dati!M$7="",$B105,IF($B71="",0,IF(Dati!M$7="","",Dati!M$9+S71*Dati!$B$13)))</f>
        <v>-0.45728669845894837</v>
      </c>
      <c r="N105" s="3">
        <f>IF(Dati!N$7="",$B105,IF($B71="",0,IF(Dati!N$7="","",Dati!N$9+T71*Dati!$B$13)))</f>
        <v>-0.45728669845894837</v>
      </c>
      <c r="P105" s="3">
        <f>IF($B71="",0,$P$129+$E71*Dati!$B$13)</f>
        <v>6.0754813976137747</v>
      </c>
      <c r="Q105" s="3">
        <f>IF($B71="",0,$Q$129+$E71*Dati!$B$13)</f>
        <v>6.0754813976137747</v>
      </c>
      <c r="R105" s="3"/>
      <c r="S105" s="3">
        <f>IF($B71="",0,$S$129+$E71*Dati!$B$13)</f>
        <v>5.0394813976137742</v>
      </c>
      <c r="T105" s="3">
        <f>IF($B71="",0,$T$129+$E71*Dati!$B$13)</f>
        <v>7.1114813976137752</v>
      </c>
    </row>
    <row r="107" spans="1:20" x14ac:dyDescent="0.2">
      <c r="A107" s="6" t="s">
        <v>7</v>
      </c>
      <c r="B107" s="3">
        <f>IF($B73="",0,Dati!B$8+H73*Dati!$B$13)</f>
        <v>1.4001542770299442</v>
      </c>
      <c r="C107" s="3">
        <f>IF($B73="",0,Dati!C$8+I73*Dati!$B$13)</f>
        <v>1.0410871693177102</v>
      </c>
      <c r="D107" s="3">
        <f>IF($B73="",0,Dati!D$8+J73*Dati!$B$13)</f>
        <v>9.5378442486369455</v>
      </c>
      <c r="E107" s="3">
        <f>IF(Dati!E$7="",$B107,IF($B73="",0,IF(Dati!E$7="","",Dati!E$8+K73*Dati!$B$13)))</f>
        <v>9.6207058888782306</v>
      </c>
      <c r="F107" s="3">
        <f>IF(Dati!F$7="",$B107,IF($B73="",0,IF(Dati!F$7="","",Dati!F$8+L73*Dati!$B$13)))</f>
        <v>18.517310360165428</v>
      </c>
      <c r="G107" s="3">
        <f>IF(Dati!G$7="",$B107,IF($B73="",0,IF(Dati!G$7="","",Dati!G$8+M73*Dati!$B$13)))</f>
        <v>18.434448719924145</v>
      </c>
      <c r="H107" s="3">
        <f>IF(Dati!H$7="",$B107,IF($B73="",0,IF(Dati!H$7="","",Dati!H$8+N73*Dati!$B$13)))</f>
        <v>26.931205799243379</v>
      </c>
      <c r="I107" s="3">
        <f>IF(Dati!I$7="",$B107,IF($B73="",0,IF(Dati!I$7="","",Dati!I$8+O73*Dati!$B$13)))</f>
        <v>27.290272906955611</v>
      </c>
      <c r="J107" s="3">
        <f>IF(Dati!J$7="",$B107,IF($B73="",0,IF(Dati!J$7="","",Dati!J$8+P73*Dati!$B$13)))</f>
        <v>1.4001542770299442</v>
      </c>
      <c r="K107" s="3">
        <f>IF(Dati!K$7="",$B107,IF($B73="",0,IF(Dati!K$7="","",Dati!K$8+Q73*Dati!$B$13)))</f>
        <v>1.4001542770299442</v>
      </c>
      <c r="L107" s="3">
        <f>IF(Dati!L$7="",$B107,IF($B73="",0,IF(Dati!L$7="","",Dati!L$8+R73*Dati!$B$13)))</f>
        <v>1.4001542770299442</v>
      </c>
      <c r="M107" s="3">
        <f>IF(Dati!M$7="",$B107,IF($B73="",0,IF(Dati!M$7="","",Dati!M$8+S73*Dati!$B$13)))</f>
        <v>1.4001542770299442</v>
      </c>
      <c r="N107" s="3">
        <f>IF(Dati!N$7="",$B107,IF($B73="",0,IF(Dati!N$7="","",Dati!N$8+T73*Dati!$B$13)))</f>
        <v>1.4001542770299442</v>
      </c>
      <c r="P107" s="3">
        <f>IF($B73="",0,$P$128+$D74*Dati!$B$13)</f>
        <v>13.141574692945492</v>
      </c>
      <c r="Q107" s="3">
        <f>IF($B73="",0,$Q$128+$D74*Dati!$B$13)</f>
        <v>15.213574692945491</v>
      </c>
      <c r="R107" s="3"/>
      <c r="S107" s="3">
        <f>IF($B73="",0,$S$128+$D74*Dati!$B$13)</f>
        <v>14.177574692945491</v>
      </c>
      <c r="T107" s="3">
        <f>IF($B73="",0,$T$128+$D74*Dati!$B$13)</f>
        <v>14.177574692945491</v>
      </c>
    </row>
    <row r="108" spans="1:20" x14ac:dyDescent="0.2">
      <c r="A108" s="6" t="s">
        <v>8</v>
      </c>
      <c r="B108" s="3">
        <f>IF($B74="",0,Dati!B$9+H74*Dati!$B$13)</f>
        <v>-0.35168823281198419</v>
      </c>
      <c r="C108" s="3">
        <f>IF($B74="",0,Dati!C$9+I74*Dati!$B$13)</f>
        <v>12.643352006146847</v>
      </c>
      <c r="D108" s="3">
        <f>IF($B74="",0,Dati!D$9+J74*Dati!$B$13)</f>
        <v>12.878126653497153</v>
      </c>
      <c r="E108" s="3">
        <f>IF(Dati!E$7="",$B108,IF($B74="",0,IF(Dati!E$7="","",Dati!E$9+K74*Dati!$B$13)))</f>
        <v>9.8792712137374235</v>
      </c>
      <c r="F108" s="3">
        <f>IF(Dati!F$7="",$B108,IF($B74="",0,IF(Dati!F$7="","",Dati!F$9+L74*Dati!$B$13)))</f>
        <v>10.125094079786567</v>
      </c>
      <c r="G108" s="3">
        <f>IF(Dati!G$7="",$B108,IF($B74="",0,IF(Dati!G$7="","",Dati!G$9+M74*Dati!$B$13)))</f>
        <v>13.123949519546297</v>
      </c>
      <c r="H108" s="3">
        <f>IF(Dati!H$7="",$B108,IF($B74="",0,IF(Dati!H$7="","",Dati!H$9+N74*Dati!$B$13)))</f>
        <v>13.358724166896604</v>
      </c>
      <c r="I108" s="3">
        <f>IF(Dati!I$7="",$B108,IF($B74="",0,IF(Dati!I$7="","",Dati!I$9+O74*Dati!$B$13)))</f>
        <v>0.36368392793777304</v>
      </c>
      <c r="J108" s="3">
        <f>IF(Dati!J$7="",$B108,IF($B74="",0,IF(Dati!J$7="","",Dati!J$9+P74*Dati!$B$13)))</f>
        <v>-0.35168823281198419</v>
      </c>
      <c r="K108" s="3">
        <f>IF(Dati!K$7="",$B108,IF($B74="",0,IF(Dati!K$7="","",Dati!K$9+Q74*Dati!$B$13)))</f>
        <v>-0.35168823281198419</v>
      </c>
      <c r="L108" s="3">
        <f>IF(Dati!L$7="",$B108,IF($B74="",0,IF(Dati!L$7="","",Dati!L$9+R74*Dati!$B$13)))</f>
        <v>-0.35168823281198419</v>
      </c>
      <c r="M108" s="3">
        <f>IF(Dati!M$7="",$B108,IF($B74="",0,IF(Dati!M$7="","",Dati!M$9+S74*Dati!$B$13)))</f>
        <v>-0.35168823281198419</v>
      </c>
      <c r="N108" s="3">
        <f>IF(Dati!N$7="",$B108,IF($B74="",0,IF(Dati!N$7="","",Dati!N$9+T74*Dati!$B$13)))</f>
        <v>-0.35168823281198419</v>
      </c>
      <c r="P108" s="3">
        <f>IF($B74="",0,$P$129+$E74*Dati!$B$13)</f>
        <v>6.0730371055284138</v>
      </c>
      <c r="Q108" s="3">
        <f>IF($B74="",0,$Q$129+$E74*Dati!$B$13)</f>
        <v>6.0730371055284138</v>
      </c>
      <c r="R108" s="3"/>
      <c r="S108" s="3">
        <f>IF($B74="",0,$S$129+$E74*Dati!$B$13)</f>
        <v>5.0370371055284133</v>
      </c>
      <c r="T108" s="3">
        <f>IF($B74="",0,$T$129+$E74*Dati!$B$13)</f>
        <v>7.1090371055284143</v>
      </c>
    </row>
    <row r="110" spans="1:20" x14ac:dyDescent="0.2">
      <c r="A110" s="6" t="s">
        <v>7</v>
      </c>
      <c r="B110" s="3">
        <f>IF($B76="",0,Dati!B$8+H76*Dati!$B$13)</f>
        <v>0.8808509527296261</v>
      </c>
      <c r="C110" s="3">
        <f>IF($B76="",0,Dati!C$8+I76*Dati!$B$13)</f>
        <v>0.64870688040331637</v>
      </c>
      <c r="D110" s="3">
        <f>IF($B76="",0,Dati!D$8+J76*Dati!$B$13)</f>
        <v>9.1473515285656095</v>
      </c>
      <c r="E110" s="3">
        <f>IF(Dati!E$7="",$B110,IF($B76="",0,IF(Dati!E$7="","",Dati!E$8+K76*Dati!$B$13)))</f>
        <v>9.2009232375639893</v>
      </c>
      <c r="F110" s="3">
        <f>IF(Dati!F$7="",$B110,IF($B76="",0,IF(Dati!F$7="","",Dati!F$8+L76*Dati!$B$13)))</f>
        <v>18.099504104463328</v>
      </c>
      <c r="G110" s="3">
        <f>IF(Dati!G$7="",$B110,IF($B76="",0,IF(Dati!G$7="","",Dati!G$8+M76*Dati!$B$13)))</f>
        <v>18.045932395464948</v>
      </c>
      <c r="H110" s="3">
        <f>IF(Dati!H$7="",$B110,IF($B76="",0,IF(Dati!H$7="","",Dati!H$8+N76*Dati!$B$13)))</f>
        <v>26.544577043627243</v>
      </c>
      <c r="I110" s="3">
        <f>IF(Dati!I$7="",$B110,IF($B76="",0,IF(Dati!I$7="","",Dati!I$8+O76*Dati!$B$13)))</f>
        <v>26.776721115953553</v>
      </c>
      <c r="J110" s="3">
        <f>IF(Dati!J$7="",$B110,IF($B76="",0,IF(Dati!J$7="","",Dati!J$8+P76*Dati!$B$13)))</f>
        <v>0.8808509527296261</v>
      </c>
      <c r="K110" s="3">
        <f>IF(Dati!K$7="",$B110,IF($B76="",0,IF(Dati!K$7="","",Dati!K$8+Q76*Dati!$B$13)))</f>
        <v>0.8808509527296261</v>
      </c>
      <c r="L110" s="3">
        <f>IF(Dati!L$7="",$B110,IF($B76="",0,IF(Dati!L$7="","",Dati!L$8+R76*Dati!$B$13)))</f>
        <v>0.8808509527296261</v>
      </c>
      <c r="M110" s="3">
        <f>IF(Dati!M$7="",$B110,IF($B76="",0,IF(Dati!M$7="","",Dati!M$8+S76*Dati!$B$13)))</f>
        <v>0.8808509527296261</v>
      </c>
      <c r="N110" s="3">
        <f>IF(Dati!N$7="",$B110,IF($B76="",0,IF(Dati!N$7="","",Dati!N$8+T76*Dati!$B$13)))</f>
        <v>0.8808509527296261</v>
      </c>
      <c r="P110" s="3">
        <f>IF($B76="",0,$P$128+$D77*Dati!$B$13)</f>
        <v>12.684404130599169</v>
      </c>
      <c r="Q110" s="3">
        <f>IF($B76="",0,$Q$128+$D77*Dati!$B$13)</f>
        <v>14.756404130599169</v>
      </c>
      <c r="R110" s="3"/>
      <c r="S110" s="3">
        <f>IF($B76="",0,$S$128+$D77*Dati!$B$13)</f>
        <v>13.720404130599169</v>
      </c>
      <c r="T110" s="3">
        <f>IF($B76="",0,$T$128+$D77*Dati!$B$13)</f>
        <v>13.720404130599169</v>
      </c>
    </row>
    <row r="111" spans="1:20" x14ac:dyDescent="0.2">
      <c r="A111" s="6" t="s">
        <v>8</v>
      </c>
      <c r="B111" s="3">
        <f>IF($B77="",0,Dati!B$9+H77*Dati!$B$13)</f>
        <v>-0.22900652796095633</v>
      </c>
      <c r="C111" s="3">
        <f>IF($B77="",0,Dati!C$9+I77*Dati!$B$13)</f>
        <v>12.768920580993139</v>
      </c>
      <c r="D111" s="3">
        <f>IF($B77="",0,Dati!D$9+J77*Dati!$B$13)</f>
        <v>12.92070708982188</v>
      </c>
      <c r="E111" s="3">
        <f>IF(Dati!E$7="",$B111,IF($B77="",0,IF(Dati!E$7="","",Dati!E$9+K77*Dati!$B$13)))</f>
        <v>9.9211854492940112</v>
      </c>
      <c r="F111" s="3">
        <f>IF(Dati!F$7="",$B111,IF($B77="",0,IF(Dati!F$7="","",Dati!F$9+L77*Dati!$B$13)))</f>
        <v>10.080114852655869</v>
      </c>
      <c r="G111" s="3">
        <f>IF(Dati!G$7="",$B111,IF($B77="",0,IF(Dati!G$7="","",Dati!G$9+M77*Dati!$B$13)))</f>
        <v>13.079636493183738</v>
      </c>
      <c r="H111" s="3">
        <f>IF(Dati!H$7="",$B111,IF($B77="",0,IF(Dati!H$7="","",Dati!H$9+N77*Dati!$B$13)))</f>
        <v>13.231423002012477</v>
      </c>
      <c r="I111" s="3">
        <f>IF(Dati!I$7="",$B111,IF($B77="",0,IF(Dati!I$7="","",Dati!I$9+O77*Dati!$B$13)))</f>
        <v>0.23349589305838267</v>
      </c>
      <c r="J111" s="3">
        <f>IF(Dati!J$7="",$B111,IF($B77="",0,IF(Dati!J$7="","",Dati!J$9+P77*Dati!$B$13)))</f>
        <v>-0.22900652796095633</v>
      </c>
      <c r="K111" s="3">
        <f>IF(Dati!K$7="",$B111,IF($B77="",0,IF(Dati!K$7="","",Dati!K$9+Q77*Dati!$B$13)))</f>
        <v>-0.22900652796095633</v>
      </c>
      <c r="L111" s="3">
        <f>IF(Dati!L$7="",$B111,IF($B77="",0,IF(Dati!L$7="","",Dati!L$9+R77*Dati!$B$13)))</f>
        <v>-0.22900652796095633</v>
      </c>
      <c r="M111" s="3">
        <f>IF(Dati!M$7="",$B111,IF($B77="",0,IF(Dati!M$7="","",Dati!M$9+S77*Dati!$B$13)))</f>
        <v>-0.22900652796095633</v>
      </c>
      <c r="N111" s="3">
        <f>IF(Dati!N$7="",$B111,IF($B77="",0,IF(Dati!N$7="","",Dati!N$9+T77*Dati!$B$13)))</f>
        <v>-0.22900652796095633</v>
      </c>
      <c r="P111" s="3">
        <f>IF($B77="",0,$P$129+$E77*Dati!$B$13)</f>
        <v>6.070631743466115</v>
      </c>
      <c r="Q111" s="3">
        <f>IF($B77="",0,$Q$129+$E77*Dati!$B$13)</f>
        <v>6.070631743466115</v>
      </c>
      <c r="R111" s="3"/>
      <c r="S111" s="3">
        <f>IF($B77="",0,$S$129+$E77*Dati!$B$13)</f>
        <v>5.0346317434661145</v>
      </c>
      <c r="T111" s="3">
        <f>IF($B77="",0,$T$129+$E77*Dati!$B$13)</f>
        <v>7.1066317434661155</v>
      </c>
    </row>
    <row r="113" spans="1:20" x14ac:dyDescent="0.2">
      <c r="A113" s="6" t="s">
        <v>7</v>
      </c>
      <c r="B113" s="3">
        <f>IF($B79="",0,Dati!B$8+H79*Dati!$B$13)</f>
        <v>0.39979776305009801</v>
      </c>
      <c r="C113" s="3">
        <f>IF($B79="",0,Dati!C$8+I79*Dati!$B$13)</f>
        <v>0.29102409871851048</v>
      </c>
      <c r="D113" s="3">
        <f>IF($B79="",0,Dati!D$8+J79*Dati!$B$13)</f>
        <v>8.7907265505063048</v>
      </c>
      <c r="E113" s="3">
        <f>IF(Dati!E$7="",$B113,IF($B79="",0,IF(Dati!E$7="","",Dati!E$8+K79*Dati!$B$13)))</f>
        <v>8.8158281653520554</v>
      </c>
      <c r="F113" s="3">
        <f>IF(Dati!F$7="",$B113,IF($B79="",0,IF(Dati!F$7="","",Dati!F$8+L79*Dati!$B$13)))</f>
        <v>17.715516614871039</v>
      </c>
      <c r="G113" s="3">
        <f>IF(Dati!G$7="",$B113,IF($B79="",0,IF(Dati!G$7="","",Dati!G$8+M79*Dati!$B$13)))</f>
        <v>17.69041500002529</v>
      </c>
      <c r="H113" s="3">
        <f>IF(Dati!H$7="",$B113,IF($B79="",0,IF(Dati!H$7="","",Dati!H$8+N79*Dati!$B$13)))</f>
        <v>26.19011745181308</v>
      </c>
      <c r="I113" s="3">
        <f>IF(Dati!I$7="",$B113,IF($B79="",0,IF(Dati!I$7="","",Dati!I$8+O79*Dati!$B$13)))</f>
        <v>26.298891116144667</v>
      </c>
      <c r="J113" s="3">
        <f>IF(Dati!J$7="",$B113,IF($B79="",0,IF(Dati!J$7="","",Dati!J$8+P79*Dati!$B$13)))</f>
        <v>0.39979776305009801</v>
      </c>
      <c r="K113" s="3">
        <f>IF(Dati!K$7="",$B113,IF($B79="",0,IF(Dati!K$7="","",Dati!K$8+Q79*Dati!$B$13)))</f>
        <v>0.39979776305009801</v>
      </c>
      <c r="L113" s="3">
        <f>IF(Dati!L$7="",$B113,IF($B79="",0,IF(Dati!L$7="","",Dati!L$8+R79*Dati!$B$13)))</f>
        <v>0.39979776305009801</v>
      </c>
      <c r="M113" s="3">
        <f>IF(Dati!M$7="",$B113,IF($B79="",0,IF(Dati!M$7="","",Dati!M$8+S79*Dati!$B$13)))</f>
        <v>0.39979776305009801</v>
      </c>
      <c r="N113" s="3">
        <f>IF(Dati!N$7="",$B113,IF($B79="",0,IF(Dati!N$7="","",Dati!N$8+T79*Dati!$B$13)))</f>
        <v>0.39979776305009801</v>
      </c>
      <c r="P113" s="3">
        <f>IF($B79="",0,$P$128+$D80*Dati!$B$13)</f>
        <v>12.262560903756221</v>
      </c>
      <c r="Q113" s="3">
        <f>IF($B79="",0,$Q$128+$D80*Dati!$B$13)</f>
        <v>14.33456090375622</v>
      </c>
      <c r="R113" s="3"/>
      <c r="S113" s="3">
        <f>IF($B79="",0,$S$128+$D80*Dati!$B$13)</f>
        <v>13.29856090375622</v>
      </c>
      <c r="T113" s="3">
        <f>IF($B79="",0,$T$128+$D80*Dati!$B$13)</f>
        <v>13.29856090375622</v>
      </c>
    </row>
    <row r="114" spans="1:20" x14ac:dyDescent="0.2">
      <c r="A114" s="6" t="s">
        <v>8</v>
      </c>
      <c r="B114" s="3">
        <f>IF($B80="",0,Dati!B$9+H80*Dati!$B$13)</f>
        <v>-0.10822563912568636</v>
      </c>
      <c r="C114" s="3">
        <f>IF($B80="",0,Dati!C$9+I80*Dati!$B$13)</f>
        <v>12.891319287137998</v>
      </c>
      <c r="D114" s="3">
        <f>IF($B80="",0,Dati!D$9+J80*Dati!$B$13)</f>
        <v>12.962440529200958</v>
      </c>
      <c r="E114" s="3">
        <f>IF(Dati!E$7="",$B114,IF($B80="",0,IF(Dati!E$7="","",Dati!E$9+K80*Dati!$B$13)))</f>
        <v>9.9625455462170311</v>
      </c>
      <c r="F114" s="3">
        <f>IF(Dati!F$7="",$B114,IF($B80="",0,IF(Dati!F$7="","",Dati!F$9+L80*Dati!$B$13)))</f>
        <v>10.037013670259425</v>
      </c>
      <c r="G114" s="3">
        <f>IF(Dati!G$7="",$B114,IF($B80="",0,IF(Dati!G$7="","",Dati!G$9+M80*Dati!$B$13)))</f>
        <v>13.036908653243351</v>
      </c>
      <c r="H114" s="3">
        <f>IF(Dati!H$7="",$B114,IF($B80="",0,IF(Dati!H$7="","",Dati!H$9+N80*Dati!$B$13)))</f>
        <v>13.108029895306311</v>
      </c>
      <c r="I114" s="3">
        <f>IF(Dati!I$7="",$B114,IF($B80="",0,IF(Dati!I$7="","",Dati!I$9+O80*Dati!$B$13)))</f>
        <v>0.10848496904262779</v>
      </c>
      <c r="J114" s="3">
        <f>IF(Dati!J$7="",$B114,IF($B80="",0,IF(Dati!J$7="","",Dati!J$9+P80*Dati!$B$13)))</f>
        <v>-0.10822563912568636</v>
      </c>
      <c r="K114" s="3">
        <f>IF(Dati!K$7="",$B114,IF($B80="",0,IF(Dati!K$7="","",Dati!K$9+Q80*Dati!$B$13)))</f>
        <v>-0.10822563912568636</v>
      </c>
      <c r="L114" s="3">
        <f>IF(Dati!L$7="",$B114,IF($B80="",0,IF(Dati!L$7="","",Dati!L$9+R80*Dati!$B$13)))</f>
        <v>-0.10822563912568636</v>
      </c>
      <c r="M114" s="3">
        <f>IF(Dati!M$7="",$B114,IF($B80="",0,IF(Dati!M$7="","",Dati!M$9+S80*Dati!$B$13)))</f>
        <v>-0.10822563912568636</v>
      </c>
      <c r="N114" s="3">
        <f>IF(Dati!N$7="",$B114,IF($B80="",0,IF(Dati!N$7="","",Dati!N$9+T80*Dati!$B$13)))</f>
        <v>-0.10822563912568636</v>
      </c>
      <c r="P114" s="3">
        <f>IF($B80="",0,$P$129+$E80*Dati!$B$13)</f>
        <v>6.0692720418232655</v>
      </c>
      <c r="Q114" s="3">
        <f>IF($B80="",0,$Q$129+$E80*Dati!$B$13)</f>
        <v>6.0692720418232655</v>
      </c>
      <c r="R114" s="3"/>
      <c r="S114" s="3">
        <f>IF($B80="",0,$S$129+$E80*Dati!$B$13)</f>
        <v>5.033272041823265</v>
      </c>
      <c r="T114" s="3">
        <f>IF($B80="",0,$T$129+$E80*Dati!$B$13)</f>
        <v>7.105272041823266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8.5</v>
      </c>
      <c r="E128" s="3">
        <f>IF(Dati!E$7="",$B128,IF(Dati!E$7="","",Dati!E8))</f>
        <v>8.5</v>
      </c>
      <c r="F128" s="3">
        <f>IF(Dati!F$7="",$B128,IF(Dati!F$7="","",Dati!F8))</f>
        <v>17.399999999999999</v>
      </c>
      <c r="G128" s="3">
        <f>IF(Dati!G$7="",$B128,IF(Dati!G$7="","",Dati!G8))</f>
        <v>17.399999999999999</v>
      </c>
      <c r="H128" s="3">
        <f>IF(Dati!H$7="",$B128,IF(Dati!H$7="","",Dati!H8))</f>
        <v>25.9</v>
      </c>
      <c r="I128" s="3">
        <f>IF(Dati!I$7="",$B128,IF(Dati!I$7="","",Dati!I8))</f>
        <v>25.9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11.914</v>
      </c>
      <c r="Q128" s="3">
        <f>J18</f>
        <v>13.985999999999999</v>
      </c>
      <c r="S128" s="3">
        <f>L18</f>
        <v>12.95</v>
      </c>
      <c r="T128" s="3">
        <f>M18</f>
        <v>12.95</v>
      </c>
    </row>
    <row r="129" spans="1:20" x14ac:dyDescent="0.2">
      <c r="A129" s="6" t="s">
        <v>8</v>
      </c>
      <c r="B129" s="3">
        <f>Dati!B9</f>
        <v>0</v>
      </c>
      <c r="C129" s="3">
        <f>Dati!C9</f>
        <v>13</v>
      </c>
      <c r="D129" s="3">
        <f>Dati!D9</f>
        <v>13</v>
      </c>
      <c r="E129" s="3">
        <f>IF(Dati!E$7="",$B129,IF(Dati!E$7="","",Dati!E9))</f>
        <v>10</v>
      </c>
      <c r="F129" s="3">
        <f>IF(Dati!F$7="",$B129,IF(Dati!F$7="","",Dati!F9))</f>
        <v>10</v>
      </c>
      <c r="G129" s="3">
        <f>IF(Dati!G$7="",$B129,IF(Dati!G$7="","",Dati!G9))</f>
        <v>13</v>
      </c>
      <c r="H129" s="3">
        <f>IF(Dati!H$7="",$B129,IF(Dati!H$7="","",Dati!H9))</f>
        <v>13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6.0693548387096774</v>
      </c>
      <c r="Q129" s="3">
        <f>J19</f>
        <v>6.0693548387096774</v>
      </c>
      <c r="S129" s="3">
        <f>L19</f>
        <v>5.0333548387096769</v>
      </c>
      <c r="T129" s="3">
        <f>M19</f>
        <v>7.1053548387096779</v>
      </c>
    </row>
  </sheetData>
  <sheetProtection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Utente</cp:lastModifiedBy>
  <dcterms:created xsi:type="dcterms:W3CDTF">2009-01-21T15:28:49Z</dcterms:created>
  <dcterms:modified xsi:type="dcterms:W3CDTF">2017-01-09T09:52:14Z</dcterms:modified>
</cp:coreProperties>
</file>